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PTS\CRA\RDA SUCCESSOR AGENCY\RPTTF\Fiscal Year 2022-23\2023-01-03 Distribution\DOF Reports and Supporting Documents\"/>
    </mc:Choice>
  </mc:AlternateContent>
  <xr:revisionPtr revIDLastSave="0" documentId="13_ncr:1_{530D1345-AD45-4D90-8D7D-04129FF51985}" xr6:coauthVersionLast="47" xr6:coauthVersionMax="47" xr10:uidLastSave="{00000000-0000-0000-0000-000000000000}"/>
  <workbookProtection workbookPassword="A027" lockStructure="1"/>
  <bookViews>
    <workbookView xWindow="28680" yWindow="-120" windowWidth="29040" windowHeight="15840" activeTab="1" xr2:uid="{00000000-000D-0000-FFFF-FFFF00000000}"/>
  </bookViews>
  <sheets>
    <sheet name="A Period" sheetId="6" r:id="rId1"/>
    <sheet name="B Period" sheetId="8" r:id="rId2"/>
    <sheet name="Reference" sheetId="9" state="hidden" r:id="rId3"/>
    <sheet name="A Table" sheetId="12" state="hidden" r:id="rId4"/>
    <sheet name="B Table" sheetId="13" state="hidden" r:id="rId5"/>
  </sheets>
  <definedNames>
    <definedName name="APeriod">'A Period'!$C$4</definedName>
    <definedName name="AType">'A Period'!$C$2</definedName>
    <definedName name="BPeriod">'B Period'!$C$4</definedName>
    <definedName name="BType">'B Period'!$C$2</definedName>
    <definedName name="Counties">Reference!$F$3:$F$61</definedName>
    <definedName name="ExternalData_1" localSheetId="3" hidden="1">'A Table'!$A$1:$E$72</definedName>
    <definedName name="ExternalData_1" localSheetId="4" hidden="1">'B Table'!$A$1:$E$72</definedName>
    <definedName name="_xlnm.Print_Area" localSheetId="0">'A Period'!$A$1:$BW$72</definedName>
    <definedName name="_xlnm.Print_Area" localSheetId="1">'B Period'!$A$1:$BW$72</definedName>
    <definedName name="_xlnm.Print_Titles" localSheetId="0">'A Period'!$A:$B,'A Period'!$9:$9</definedName>
    <definedName name="_xlnm.Print_Titles" localSheetId="1">'B Period'!$A:$B,'B Period'!$9:$9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6" l="1"/>
  <c r="C10" i="8" l="1"/>
  <c r="BW16" i="8" l="1"/>
  <c r="BV16" i="8"/>
  <c r="BU16" i="8"/>
  <c r="BT16" i="8"/>
  <c r="BS16" i="8"/>
  <c r="BR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0" i="6"/>
  <c r="BW53" i="8" l="1"/>
  <c r="BV53" i="8"/>
  <c r="BU53" i="8"/>
  <c r="BT53" i="8"/>
  <c r="BS53" i="8"/>
  <c r="BR53" i="8"/>
  <c r="BQ53" i="8"/>
  <c r="BP53" i="8"/>
  <c r="BO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B53" i="8"/>
  <c r="BA53" i="8"/>
  <c r="AZ53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22" i="8" l="1"/>
  <c r="C22" i="6" l="1"/>
  <c r="C68" i="8" l="1"/>
  <c r="C67" i="8"/>
  <c r="C66" i="8"/>
  <c r="C64" i="8"/>
  <c r="C63" i="8"/>
  <c r="C62" i="8"/>
  <c r="C61" i="8"/>
  <c r="C60" i="8"/>
  <c r="C59" i="8"/>
  <c r="C56" i="8"/>
  <c r="C55" i="8"/>
  <c r="C54" i="8"/>
  <c r="C51" i="8"/>
  <c r="C50" i="8"/>
  <c r="C47" i="8"/>
  <c r="C46" i="8"/>
  <c r="C45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3" i="8"/>
  <c r="C21" i="8"/>
  <c r="C20" i="8"/>
  <c r="C15" i="8"/>
  <c r="C14" i="8"/>
  <c r="C13" i="8"/>
  <c r="C12" i="8"/>
  <c r="C11" i="8"/>
  <c r="C11" i="6" l="1"/>
  <c r="C68" i="6"/>
  <c r="C67" i="6"/>
  <c r="C66" i="6"/>
  <c r="C64" i="6"/>
  <c r="C63" i="6"/>
  <c r="C62" i="6"/>
  <c r="C61" i="6"/>
  <c r="C60" i="6"/>
  <c r="C59" i="6"/>
  <c r="C56" i="6"/>
  <c r="C55" i="6"/>
  <c r="C54" i="6"/>
  <c r="C51" i="6"/>
  <c r="C50" i="6"/>
  <c r="C47" i="6"/>
  <c r="C46" i="6"/>
  <c r="C45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3" i="6"/>
  <c r="C21" i="6"/>
  <c r="C20" i="6"/>
  <c r="C15" i="6"/>
  <c r="C14" i="6"/>
  <c r="C13" i="6"/>
  <c r="C12" i="6"/>
  <c r="BW48" i="6"/>
  <c r="BW9" i="8" l="1"/>
  <c r="BW17" i="8"/>
  <c r="BW24" i="8"/>
  <c r="BW41" i="8"/>
  <c r="BW48" i="8"/>
  <c r="BW65" i="8"/>
  <c r="BW69" i="8" s="1"/>
  <c r="BW9" i="6"/>
  <c r="BW24" i="6"/>
  <c r="BW41" i="6"/>
  <c r="BW53" i="6"/>
  <c r="BW52" i="6" s="1"/>
  <c r="BW65" i="6"/>
  <c r="BV9" i="6"/>
  <c r="D9" i="6"/>
  <c r="BV9" i="8"/>
  <c r="BU9" i="8"/>
  <c r="BT9" i="8"/>
  <c r="BS9" i="8"/>
  <c r="BR9" i="8"/>
  <c r="BQ9" i="8"/>
  <c r="BP9" i="8"/>
  <c r="BO9" i="8"/>
  <c r="BN9" i="8"/>
  <c r="BM9" i="8"/>
  <c r="BL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BU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BV65" i="8"/>
  <c r="BV70" i="8" s="1"/>
  <c r="BV48" i="8"/>
  <c r="BV41" i="8"/>
  <c r="BV24" i="8"/>
  <c r="BV17" i="8"/>
  <c r="BV17" i="6"/>
  <c r="BV24" i="6"/>
  <c r="BV41" i="6"/>
  <c r="BV48" i="6"/>
  <c r="BV53" i="6"/>
  <c r="BV65" i="6"/>
  <c r="BV69" i="6" s="1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AL17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BH41" i="6"/>
  <c r="BI41" i="6"/>
  <c r="BJ41" i="6"/>
  <c r="BK41" i="6"/>
  <c r="BL41" i="6"/>
  <c r="BM41" i="6"/>
  <c r="BN41" i="6"/>
  <c r="BO41" i="6"/>
  <c r="BP41" i="6"/>
  <c r="BQ41" i="6"/>
  <c r="BR41" i="6"/>
  <c r="BS41" i="6"/>
  <c r="BT41" i="6"/>
  <c r="BU41" i="6"/>
  <c r="F48" i="6"/>
  <c r="G48" i="6"/>
  <c r="H48" i="6"/>
  <c r="I48" i="6"/>
  <c r="J48" i="6"/>
  <c r="K48" i="6"/>
  <c r="K52" i="6" s="1"/>
  <c r="L48" i="6"/>
  <c r="L52" i="6" s="1"/>
  <c r="M48" i="6"/>
  <c r="N48" i="6"/>
  <c r="O48" i="6"/>
  <c r="P48" i="6"/>
  <c r="Q48" i="6"/>
  <c r="R48" i="6"/>
  <c r="S48" i="6"/>
  <c r="S52" i="6" s="1"/>
  <c r="T48" i="6"/>
  <c r="T52" i="6" s="1"/>
  <c r="U48" i="6"/>
  <c r="V48" i="6"/>
  <c r="W48" i="6"/>
  <c r="X48" i="6"/>
  <c r="Y48" i="6"/>
  <c r="Z48" i="6"/>
  <c r="AA48" i="6"/>
  <c r="AA52" i="6" s="1"/>
  <c r="AB48" i="6"/>
  <c r="AB52" i="6" s="1"/>
  <c r="AC48" i="6"/>
  <c r="AD48" i="6"/>
  <c r="AE48" i="6"/>
  <c r="AF48" i="6"/>
  <c r="AG48" i="6"/>
  <c r="AH48" i="6"/>
  <c r="AI48" i="6"/>
  <c r="AI52" i="6" s="1"/>
  <c r="AJ48" i="6"/>
  <c r="AJ52" i="6" s="1"/>
  <c r="AK48" i="6"/>
  <c r="AL48" i="6"/>
  <c r="AM48" i="6"/>
  <c r="AN48" i="6"/>
  <c r="AO48" i="6"/>
  <c r="AP48" i="6"/>
  <c r="AQ48" i="6"/>
  <c r="AQ52" i="6" s="1"/>
  <c r="AR48" i="6"/>
  <c r="AR52" i="6" s="1"/>
  <c r="AS48" i="6"/>
  <c r="AT48" i="6"/>
  <c r="AU48" i="6"/>
  <c r="AV48" i="6"/>
  <c r="AW48" i="6"/>
  <c r="AX48" i="6"/>
  <c r="AY48" i="6"/>
  <c r="AY52" i="6" s="1"/>
  <c r="AZ48" i="6"/>
  <c r="AZ52" i="6" s="1"/>
  <c r="BA48" i="6"/>
  <c r="BB48" i="6"/>
  <c r="BC48" i="6"/>
  <c r="BD48" i="6"/>
  <c r="BE48" i="6"/>
  <c r="BF48" i="6"/>
  <c r="BG48" i="6"/>
  <c r="BG52" i="6" s="1"/>
  <c r="BH48" i="6"/>
  <c r="BH52" i="6" s="1"/>
  <c r="BI48" i="6"/>
  <c r="BJ48" i="6"/>
  <c r="BK48" i="6"/>
  <c r="BL48" i="6"/>
  <c r="BM48" i="6"/>
  <c r="BN48" i="6"/>
  <c r="BO48" i="6"/>
  <c r="BO52" i="6" s="1"/>
  <c r="BP48" i="6"/>
  <c r="BP52" i="6" s="1"/>
  <c r="BQ48" i="6"/>
  <c r="BR48" i="6"/>
  <c r="BS48" i="6"/>
  <c r="BT48" i="6"/>
  <c r="BU48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I53" i="6"/>
  <c r="BJ53" i="6"/>
  <c r="BK53" i="6"/>
  <c r="BL53" i="6"/>
  <c r="BM53" i="6"/>
  <c r="BN53" i="6"/>
  <c r="BO53" i="6"/>
  <c r="BP53" i="6"/>
  <c r="BQ53" i="6"/>
  <c r="BR53" i="6"/>
  <c r="BS53" i="6"/>
  <c r="BT53" i="6"/>
  <c r="BU53" i="6"/>
  <c r="F65" i="6"/>
  <c r="F69" i="6" s="1"/>
  <c r="G65" i="6"/>
  <c r="G70" i="6" s="1"/>
  <c r="H65" i="6"/>
  <c r="H70" i="6" s="1"/>
  <c r="I65" i="6"/>
  <c r="I70" i="6" s="1"/>
  <c r="J65" i="6"/>
  <c r="J70" i="6" s="1"/>
  <c r="K65" i="6"/>
  <c r="K69" i="6" s="1"/>
  <c r="L65" i="6"/>
  <c r="L69" i="6" s="1"/>
  <c r="M65" i="6"/>
  <c r="M69" i="6" s="1"/>
  <c r="N65" i="6"/>
  <c r="N69" i="6" s="1"/>
  <c r="O65" i="6"/>
  <c r="O70" i="6" s="1"/>
  <c r="P65" i="6"/>
  <c r="P70" i="6" s="1"/>
  <c r="Q65" i="6"/>
  <c r="Q69" i="6" s="1"/>
  <c r="R65" i="6"/>
  <c r="R69" i="6" s="1"/>
  <c r="S65" i="6"/>
  <c r="S69" i="6" s="1"/>
  <c r="T65" i="6"/>
  <c r="T69" i="6" s="1"/>
  <c r="U65" i="6"/>
  <c r="U69" i="6" s="1"/>
  <c r="V65" i="6"/>
  <c r="V70" i="6" s="1"/>
  <c r="W65" i="6"/>
  <c r="W70" i="6" s="1"/>
  <c r="X65" i="6"/>
  <c r="X70" i="6" s="1"/>
  <c r="Y65" i="6"/>
  <c r="Y70" i="6" s="1"/>
  <c r="Z65" i="6"/>
  <c r="Z69" i="6" s="1"/>
  <c r="AA65" i="6"/>
  <c r="AA69" i="6" s="1"/>
  <c r="AB65" i="6"/>
  <c r="AB70" i="6" s="1"/>
  <c r="AC65" i="6"/>
  <c r="AC69" i="6" s="1"/>
  <c r="AD65" i="6"/>
  <c r="AD70" i="6" s="1"/>
  <c r="AE65" i="6"/>
  <c r="AE69" i="6" s="1"/>
  <c r="AF65" i="6"/>
  <c r="AF70" i="6" s="1"/>
  <c r="AG65" i="6"/>
  <c r="AG70" i="6" s="1"/>
  <c r="AH65" i="6"/>
  <c r="AH70" i="6" s="1"/>
  <c r="AI65" i="6"/>
  <c r="AI70" i="6" s="1"/>
  <c r="AJ65" i="6"/>
  <c r="AJ70" i="6" s="1"/>
  <c r="AK65" i="6"/>
  <c r="AK69" i="6" s="1"/>
  <c r="AL65" i="6"/>
  <c r="AL69" i="6" s="1"/>
  <c r="AM65" i="6"/>
  <c r="AM69" i="6" s="1"/>
  <c r="AN65" i="6"/>
  <c r="AN69" i="6" s="1"/>
  <c r="AO65" i="6"/>
  <c r="AO69" i="6" s="1"/>
  <c r="AP65" i="6"/>
  <c r="AP70" i="6" s="1"/>
  <c r="AQ65" i="6"/>
  <c r="AQ69" i="6" s="1"/>
  <c r="AR65" i="6"/>
  <c r="AR69" i="6" s="1"/>
  <c r="AS65" i="6"/>
  <c r="AS69" i="6" s="1"/>
  <c r="AT65" i="6"/>
  <c r="AT69" i="6" s="1"/>
  <c r="AU65" i="6"/>
  <c r="AU69" i="6" s="1"/>
  <c r="AV65" i="6"/>
  <c r="AV70" i="6" s="1"/>
  <c r="AW65" i="6"/>
  <c r="AW69" i="6" s="1"/>
  <c r="AX65" i="6"/>
  <c r="AX70" i="6" s="1"/>
  <c r="AY65" i="6"/>
  <c r="AY70" i="6" s="1"/>
  <c r="AZ65" i="6"/>
  <c r="AZ70" i="6" s="1"/>
  <c r="BA65" i="6"/>
  <c r="BA69" i="6" s="1"/>
  <c r="BB65" i="6"/>
  <c r="BB69" i="6" s="1"/>
  <c r="BC65" i="6"/>
  <c r="BC69" i="6" s="1"/>
  <c r="BD65" i="6"/>
  <c r="BD70" i="6" s="1"/>
  <c r="BE65" i="6"/>
  <c r="BE70" i="6" s="1"/>
  <c r="BF65" i="6"/>
  <c r="BF69" i="6" s="1"/>
  <c r="BG65" i="6"/>
  <c r="BG69" i="6" s="1"/>
  <c r="BH65" i="6"/>
  <c r="BH70" i="6" s="1"/>
  <c r="BI65" i="6"/>
  <c r="BI69" i="6" s="1"/>
  <c r="BJ65" i="6"/>
  <c r="BJ69" i="6" s="1"/>
  <c r="BK65" i="6"/>
  <c r="BK69" i="6" s="1"/>
  <c r="BL65" i="6"/>
  <c r="BL70" i="6" s="1"/>
  <c r="BM65" i="6"/>
  <c r="BM69" i="6" s="1"/>
  <c r="BN65" i="6"/>
  <c r="BN70" i="6" s="1"/>
  <c r="BO65" i="6"/>
  <c r="BO69" i="6" s="1"/>
  <c r="BP65" i="6"/>
  <c r="BP69" i="6" s="1"/>
  <c r="BQ65" i="6"/>
  <c r="BQ69" i="6" s="1"/>
  <c r="BR65" i="6"/>
  <c r="BR70" i="6" s="1"/>
  <c r="BS65" i="6"/>
  <c r="BS70" i="6" s="1"/>
  <c r="BT65" i="6"/>
  <c r="BT70" i="6" s="1"/>
  <c r="BU65" i="6"/>
  <c r="BU70" i="6" s="1"/>
  <c r="F17" i="8"/>
  <c r="G17" i="8"/>
  <c r="H17" i="8"/>
  <c r="I17" i="8"/>
  <c r="J17" i="8"/>
  <c r="K17" i="8"/>
  <c r="L17" i="8"/>
  <c r="M17" i="8"/>
  <c r="N17" i="8"/>
  <c r="O17" i="8"/>
  <c r="P17" i="8"/>
  <c r="Q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R17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BK41" i="8"/>
  <c r="BL41" i="8"/>
  <c r="BM41" i="8"/>
  <c r="BN41" i="8"/>
  <c r="BO41" i="8"/>
  <c r="BP41" i="8"/>
  <c r="BQ41" i="8"/>
  <c r="BR41" i="8"/>
  <c r="BS41" i="8"/>
  <c r="BT41" i="8"/>
  <c r="BU41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BG48" i="8"/>
  <c r="BH48" i="8"/>
  <c r="BI48" i="8"/>
  <c r="BJ48" i="8"/>
  <c r="BK48" i="8"/>
  <c r="BL48" i="8"/>
  <c r="BM48" i="8"/>
  <c r="BN48" i="8"/>
  <c r="BO48" i="8"/>
  <c r="BP48" i="8"/>
  <c r="BQ48" i="8"/>
  <c r="BR48" i="8"/>
  <c r="BS48" i="8"/>
  <c r="BT48" i="8"/>
  <c r="BU48" i="8"/>
  <c r="F69" i="8"/>
  <c r="G70" i="8"/>
  <c r="H69" i="8"/>
  <c r="I69" i="8"/>
  <c r="J69" i="8"/>
  <c r="K69" i="8"/>
  <c r="L69" i="8"/>
  <c r="M69" i="8"/>
  <c r="N69" i="8"/>
  <c r="O70" i="8"/>
  <c r="P70" i="8"/>
  <c r="Q69" i="8"/>
  <c r="R69" i="8"/>
  <c r="S69" i="8"/>
  <c r="T69" i="8"/>
  <c r="U65" i="8"/>
  <c r="U69" i="8" s="1"/>
  <c r="V65" i="8"/>
  <c r="V70" i="8" s="1"/>
  <c r="W65" i="8"/>
  <c r="W69" i="8" s="1"/>
  <c r="X65" i="8"/>
  <c r="X69" i="8" s="1"/>
  <c r="Y65" i="8"/>
  <c r="Y69" i="8" s="1"/>
  <c r="Z65" i="8"/>
  <c r="Z69" i="8" s="1"/>
  <c r="AA65" i="8"/>
  <c r="AA69" i="8" s="1"/>
  <c r="AB65" i="8"/>
  <c r="AB69" i="8" s="1"/>
  <c r="AC65" i="8"/>
  <c r="AC69" i="8" s="1"/>
  <c r="AD65" i="8"/>
  <c r="AD70" i="8" s="1"/>
  <c r="AE65" i="8"/>
  <c r="AE70" i="8" s="1"/>
  <c r="AF65" i="8"/>
  <c r="AF70" i="8" s="1"/>
  <c r="AG65" i="8"/>
  <c r="AG70" i="8" s="1"/>
  <c r="AH65" i="8"/>
  <c r="AH69" i="8" s="1"/>
  <c r="AI65" i="8"/>
  <c r="AI69" i="8" s="1"/>
  <c r="AJ65" i="8"/>
  <c r="AJ69" i="8" s="1"/>
  <c r="AK65" i="8"/>
  <c r="AK69" i="8" s="1"/>
  <c r="AL65" i="8"/>
  <c r="AL70" i="8" s="1"/>
  <c r="AM65" i="8"/>
  <c r="AM70" i="8" s="1"/>
  <c r="AN65" i="8"/>
  <c r="AN69" i="8" s="1"/>
  <c r="AO65" i="8"/>
  <c r="AO69" i="8" s="1"/>
  <c r="AP65" i="8"/>
  <c r="AP69" i="8" s="1"/>
  <c r="AQ65" i="8"/>
  <c r="AQ69" i="8" s="1"/>
  <c r="AR65" i="8"/>
  <c r="AR69" i="8" s="1"/>
  <c r="AS65" i="8"/>
  <c r="AS69" i="8" s="1"/>
  <c r="AT65" i="8"/>
  <c r="AT69" i="8" s="1"/>
  <c r="AU65" i="8"/>
  <c r="AU70" i="8" s="1"/>
  <c r="AV65" i="8"/>
  <c r="AV70" i="8" s="1"/>
  <c r="AW65" i="8"/>
  <c r="AW70" i="8" s="1"/>
  <c r="AX65" i="8"/>
  <c r="AX69" i="8" s="1"/>
  <c r="AY65" i="8"/>
  <c r="AY69" i="8" s="1"/>
  <c r="AZ65" i="8"/>
  <c r="AZ69" i="8" s="1"/>
  <c r="BA65" i="8"/>
  <c r="BA69" i="8" s="1"/>
  <c r="BB65" i="8"/>
  <c r="BB69" i="8" s="1"/>
  <c r="BC65" i="8"/>
  <c r="BC70" i="8" s="1"/>
  <c r="BD65" i="8"/>
  <c r="BD69" i="8" s="1"/>
  <c r="BE65" i="8"/>
  <c r="BE70" i="8" s="1"/>
  <c r="BF65" i="8"/>
  <c r="BF69" i="8" s="1"/>
  <c r="BG65" i="8"/>
  <c r="BG69" i="8" s="1"/>
  <c r="BH65" i="8"/>
  <c r="BH69" i="8" s="1"/>
  <c r="BI65" i="8"/>
  <c r="BI69" i="8" s="1"/>
  <c r="BJ65" i="8"/>
  <c r="BJ69" i="8" s="1"/>
  <c r="BK65" i="8"/>
  <c r="BK70" i="8" s="1"/>
  <c r="BL65" i="8"/>
  <c r="BL70" i="8" s="1"/>
  <c r="BM65" i="8"/>
  <c r="BM70" i="8" s="1"/>
  <c r="BN65" i="8"/>
  <c r="BN69" i="8" s="1"/>
  <c r="BO65" i="8"/>
  <c r="BO69" i="8" s="1"/>
  <c r="BP65" i="8"/>
  <c r="BP69" i="8" s="1"/>
  <c r="BQ65" i="8"/>
  <c r="BQ69" i="8" s="1"/>
  <c r="BR65" i="8"/>
  <c r="BR69" i="8" s="1"/>
  <c r="BS65" i="8"/>
  <c r="BS70" i="8" s="1"/>
  <c r="BT65" i="8"/>
  <c r="BT69" i="8" s="1"/>
  <c r="BU65" i="8"/>
  <c r="BU69" i="8" s="1"/>
  <c r="M70" i="8"/>
  <c r="M71" i="8" s="1"/>
  <c r="BN52" i="6" l="1"/>
  <c r="BF52" i="6"/>
  <c r="AX52" i="6"/>
  <c r="AP52" i="6"/>
  <c r="AH52" i="6"/>
  <c r="Z52" i="6"/>
  <c r="R52" i="6"/>
  <c r="J52" i="6"/>
  <c r="BU52" i="6"/>
  <c r="BM52" i="6"/>
  <c r="BE52" i="6"/>
  <c r="AW52" i="6"/>
  <c r="AO52" i="6"/>
  <c r="AG52" i="6"/>
  <c r="Y52" i="6"/>
  <c r="Q52" i="6"/>
  <c r="I52" i="6"/>
  <c r="BT52" i="6"/>
  <c r="BD52" i="6"/>
  <c r="AF52" i="6"/>
  <c r="X52" i="6"/>
  <c r="H52" i="6"/>
  <c r="BS52" i="6"/>
  <c r="BK52" i="6"/>
  <c r="BC52" i="6"/>
  <c r="AU52" i="6"/>
  <c r="AM52" i="6"/>
  <c r="AE52" i="6"/>
  <c r="W52" i="6"/>
  <c r="O52" i="6"/>
  <c r="G52" i="6"/>
  <c r="BV52" i="6"/>
  <c r="BL52" i="6"/>
  <c r="AN52" i="6"/>
  <c r="P52" i="6"/>
  <c r="BR52" i="6"/>
  <c r="BJ52" i="6"/>
  <c r="BB52" i="6"/>
  <c r="AT52" i="6"/>
  <c r="AL52" i="6"/>
  <c r="AD52" i="6"/>
  <c r="V52" i="6"/>
  <c r="N52" i="6"/>
  <c r="F52" i="6"/>
  <c r="AV52" i="6"/>
  <c r="BQ52" i="6"/>
  <c r="BI52" i="6"/>
  <c r="BA52" i="6"/>
  <c r="AS52" i="6"/>
  <c r="AK52" i="6"/>
  <c r="AC52" i="6"/>
  <c r="U52" i="6"/>
  <c r="M52" i="6"/>
  <c r="BL42" i="6"/>
  <c r="BD42" i="6"/>
  <c r="BD43" i="6" s="1"/>
  <c r="BD57" i="6" s="1"/>
  <c r="H42" i="6"/>
  <c r="H43" i="6" s="1"/>
  <c r="H57" i="6" s="1"/>
  <c r="BA70" i="8"/>
  <c r="BA71" i="8" s="1"/>
  <c r="AI42" i="8"/>
  <c r="AI43" i="8" s="1"/>
  <c r="AI57" i="8" s="1"/>
  <c r="AM69" i="8"/>
  <c r="AF69" i="6"/>
  <c r="AF71" i="6" s="1"/>
  <c r="BW17" i="6"/>
  <c r="BW69" i="6"/>
  <c r="L70" i="8"/>
  <c r="L71" i="8" s="1"/>
  <c r="BI70" i="8"/>
  <c r="BI71" i="8" s="1"/>
  <c r="BW42" i="8"/>
  <c r="BW43" i="8" s="1"/>
  <c r="BW57" i="8" s="1"/>
  <c r="Z70" i="8"/>
  <c r="N70" i="8"/>
  <c r="N71" i="8" s="1"/>
  <c r="BN42" i="8"/>
  <c r="BN43" i="8" s="1"/>
  <c r="BN57" i="8" s="1"/>
  <c r="AH42" i="8"/>
  <c r="AH43" i="8" s="1"/>
  <c r="AH57" i="8" s="1"/>
  <c r="BO42" i="8"/>
  <c r="BO43" i="8" s="1"/>
  <c r="BO57" i="8" s="1"/>
  <c r="N70" i="6"/>
  <c r="N71" i="6" s="1"/>
  <c r="AD69" i="6"/>
  <c r="AD71" i="6" s="1"/>
  <c r="AK70" i="8"/>
  <c r="AK71" i="8" s="1"/>
  <c r="AL69" i="8"/>
  <c r="AL71" i="8" s="1"/>
  <c r="AT70" i="8"/>
  <c r="AT71" i="8" s="1"/>
  <c r="AC70" i="8"/>
  <c r="AC71" i="8" s="1"/>
  <c r="AS70" i="8"/>
  <c r="AS71" i="8" s="1"/>
  <c r="BQ70" i="8"/>
  <c r="BQ71" i="8" s="1"/>
  <c r="U70" i="8"/>
  <c r="U71" i="8" s="1"/>
  <c r="AZ42" i="8"/>
  <c r="AZ43" i="8" s="1"/>
  <c r="AZ57" i="8" s="1"/>
  <c r="AR42" i="8"/>
  <c r="AR43" i="8" s="1"/>
  <c r="AR57" i="8" s="1"/>
  <c r="AJ42" i="8"/>
  <c r="L42" i="8"/>
  <c r="L43" i="8" s="1"/>
  <c r="L57" i="8" s="1"/>
  <c r="BW42" i="6"/>
  <c r="BC70" i="6"/>
  <c r="BC71" i="6" s="1"/>
  <c r="O69" i="6"/>
  <c r="O71" i="6" s="1"/>
  <c r="S70" i="6"/>
  <c r="S71" i="6" s="1"/>
  <c r="S42" i="6"/>
  <c r="S43" i="6" s="1"/>
  <c r="S57" i="6" s="1"/>
  <c r="AI69" i="6"/>
  <c r="AI71" i="6" s="1"/>
  <c r="BR70" i="8"/>
  <c r="BR71" i="8" s="1"/>
  <c r="AD69" i="8"/>
  <c r="AD71" i="8" s="1"/>
  <c r="V69" i="8"/>
  <c r="V71" i="8" s="1"/>
  <c r="F70" i="8"/>
  <c r="F71" i="8" s="1"/>
  <c r="BU42" i="8"/>
  <c r="BM42" i="8"/>
  <c r="BM43" i="8" s="1"/>
  <c r="BM57" i="8" s="1"/>
  <c r="BE42" i="8"/>
  <c r="BE43" i="8" s="1"/>
  <c r="BE57" i="8" s="1"/>
  <c r="AW42" i="8"/>
  <c r="AW43" i="8" s="1"/>
  <c r="AW57" i="8" s="1"/>
  <c r="AO42" i="8"/>
  <c r="AO43" i="8" s="1"/>
  <c r="AO57" i="8" s="1"/>
  <c r="AG42" i="8"/>
  <c r="AG43" i="8" s="1"/>
  <c r="AG57" i="8" s="1"/>
  <c r="Y42" i="8"/>
  <c r="Y43" i="8" s="1"/>
  <c r="Y57" i="8" s="1"/>
  <c r="Q42" i="8"/>
  <c r="Q43" i="8" s="1"/>
  <c r="Q57" i="8" s="1"/>
  <c r="I42" i="8"/>
  <c r="I43" i="8" s="1"/>
  <c r="I57" i="8" s="1"/>
  <c r="BQ42" i="8"/>
  <c r="BQ43" i="8" s="1"/>
  <c r="BQ57" i="8" s="1"/>
  <c r="BI42" i="8"/>
  <c r="BI43" i="8" s="1"/>
  <c r="BI57" i="8" s="1"/>
  <c r="BA42" i="8"/>
  <c r="BA43" i="8" s="1"/>
  <c r="BA57" i="8" s="1"/>
  <c r="AS42" i="8"/>
  <c r="AS43" i="8" s="1"/>
  <c r="AS57" i="8" s="1"/>
  <c r="AK42" i="8"/>
  <c r="AK43" i="8" s="1"/>
  <c r="AK57" i="8" s="1"/>
  <c r="AC42" i="8"/>
  <c r="AC43" i="8" s="1"/>
  <c r="AC57" i="8" s="1"/>
  <c r="U42" i="8"/>
  <c r="U43" i="8" s="1"/>
  <c r="U57" i="8" s="1"/>
  <c r="M42" i="8"/>
  <c r="M43" i="8" s="1"/>
  <c r="M57" i="8" s="1"/>
  <c r="BJ70" i="8"/>
  <c r="BJ71" i="8" s="1"/>
  <c r="BB70" i="8"/>
  <c r="BB71" i="8" s="1"/>
  <c r="BP70" i="8"/>
  <c r="BP71" i="8" s="1"/>
  <c r="AY70" i="8"/>
  <c r="AY71" i="8" s="1"/>
  <c r="AI70" i="8"/>
  <c r="AI71" i="8" s="1"/>
  <c r="T70" i="8"/>
  <c r="T71" i="8" s="1"/>
  <c r="BO70" i="8"/>
  <c r="BO71" i="8" s="1"/>
  <c r="S70" i="8"/>
  <c r="S71" i="8" s="1"/>
  <c r="BC69" i="8"/>
  <c r="BC71" i="8" s="1"/>
  <c r="AZ70" i="8"/>
  <c r="AZ71" i="8" s="1"/>
  <c r="AJ70" i="8"/>
  <c r="AJ71" i="8" s="1"/>
  <c r="BW70" i="8"/>
  <c r="BW71" i="8" s="1"/>
  <c r="AR70" i="8"/>
  <c r="AR71" i="8" s="1"/>
  <c r="AB70" i="8"/>
  <c r="AB71" i="8" s="1"/>
  <c r="BG70" i="8"/>
  <c r="BG71" i="8" s="1"/>
  <c r="AQ70" i="8"/>
  <c r="AQ71" i="8" s="1"/>
  <c r="AA70" i="8"/>
  <c r="AA71" i="8" s="1"/>
  <c r="K70" i="8"/>
  <c r="K71" i="8" s="1"/>
  <c r="BC42" i="8"/>
  <c r="BC43" i="8" s="1"/>
  <c r="BC57" i="8" s="1"/>
  <c r="BH70" i="8"/>
  <c r="BH71" i="8" s="1"/>
  <c r="J70" i="8"/>
  <c r="J71" i="8" s="1"/>
  <c r="V42" i="8"/>
  <c r="V43" i="8" s="1"/>
  <c r="V57" i="8" s="1"/>
  <c r="AX70" i="8"/>
  <c r="AX71" i="8" s="1"/>
  <c r="BF70" i="8"/>
  <c r="BF71" i="8" s="1"/>
  <c r="BS69" i="8"/>
  <c r="BS71" i="8" s="1"/>
  <c r="BT42" i="8"/>
  <c r="BT43" i="8" s="1"/>
  <c r="BT57" i="8" s="1"/>
  <c r="BL42" i="8"/>
  <c r="BL43" i="8" s="1"/>
  <c r="BL57" i="8" s="1"/>
  <c r="BD42" i="8"/>
  <c r="BD43" i="8" s="1"/>
  <c r="BD57" i="8" s="1"/>
  <c r="AV42" i="8"/>
  <c r="AV43" i="8" s="1"/>
  <c r="AV57" i="8" s="1"/>
  <c r="AN42" i="8"/>
  <c r="AN43" i="8" s="1"/>
  <c r="AN57" i="8" s="1"/>
  <c r="AF42" i="8"/>
  <c r="AF43" i="8" s="1"/>
  <c r="AF57" i="8" s="1"/>
  <c r="X42" i="8"/>
  <c r="X43" i="8" s="1"/>
  <c r="X57" i="8" s="1"/>
  <c r="P42" i="8"/>
  <c r="P43" i="8" s="1"/>
  <c r="P57" i="8" s="1"/>
  <c r="H42" i="8"/>
  <c r="H43" i="8" s="1"/>
  <c r="H57" i="8" s="1"/>
  <c r="BP42" i="8"/>
  <c r="BP43" i="8" s="1"/>
  <c r="BP57" i="8" s="1"/>
  <c r="BH42" i="8"/>
  <c r="BH43" i="8" s="1"/>
  <c r="BH57" i="8" s="1"/>
  <c r="AB42" i="8"/>
  <c r="AB43" i="8" s="1"/>
  <c r="AB57" i="8" s="1"/>
  <c r="T42" i="8"/>
  <c r="T43" i="8" s="1"/>
  <c r="T57" i="8" s="1"/>
  <c r="R70" i="8"/>
  <c r="R71" i="8" s="1"/>
  <c r="AH70" i="8"/>
  <c r="AH71" i="8" s="1"/>
  <c r="AM71" i="8"/>
  <c r="AP70" i="8"/>
  <c r="AP71" i="8" s="1"/>
  <c r="BN70" i="8"/>
  <c r="BN71" i="8" s="1"/>
  <c r="BE69" i="8"/>
  <c r="BE71" i="8" s="1"/>
  <c r="BJ70" i="6"/>
  <c r="BJ71" i="6" s="1"/>
  <c r="F70" i="6"/>
  <c r="F71" i="6" s="1"/>
  <c r="V69" i="6"/>
  <c r="V71" i="6" s="1"/>
  <c r="BR69" i="6"/>
  <c r="BB70" i="6"/>
  <c r="BB71" i="6" s="1"/>
  <c r="AJ42" i="6"/>
  <c r="AJ43" i="6" s="1"/>
  <c r="AJ57" i="6" s="1"/>
  <c r="AB42" i="6"/>
  <c r="AB43" i="6" s="1"/>
  <c r="AB57" i="6" s="1"/>
  <c r="AT70" i="6"/>
  <c r="AT71" i="6" s="1"/>
  <c r="AL70" i="6"/>
  <c r="AL71" i="6" s="1"/>
  <c r="BW70" i="6"/>
  <c r="BT42" i="6"/>
  <c r="BT43" i="6" s="1"/>
  <c r="BT57" i="6" s="1"/>
  <c r="K70" i="6"/>
  <c r="K71" i="6" s="1"/>
  <c r="AK42" i="6"/>
  <c r="AK43" i="6" s="1"/>
  <c r="AK57" i="6" s="1"/>
  <c r="AQ70" i="6"/>
  <c r="AQ71" i="6" s="1"/>
  <c r="X69" i="6"/>
  <c r="X71" i="6" s="1"/>
  <c r="AA70" i="6"/>
  <c r="AA71" i="6" s="1"/>
  <c r="Y69" i="6"/>
  <c r="Y71" i="6" s="1"/>
  <c r="BO70" i="6"/>
  <c r="BO71" i="6" s="1"/>
  <c r="BG70" i="6"/>
  <c r="BG71" i="6" s="1"/>
  <c r="P69" i="6"/>
  <c r="P71" i="6" s="1"/>
  <c r="AW69" i="8"/>
  <c r="AW71" i="8" s="1"/>
  <c r="AF69" i="8"/>
  <c r="AF71" i="8" s="1"/>
  <c r="O69" i="8"/>
  <c r="O71" i="8" s="1"/>
  <c r="BU43" i="8"/>
  <c r="BU57" i="8" s="1"/>
  <c r="AG69" i="8"/>
  <c r="AG71" i="8" s="1"/>
  <c r="BM69" i="8"/>
  <c r="BM71" i="8" s="1"/>
  <c r="AV69" i="8"/>
  <c r="AV71" i="8" s="1"/>
  <c r="AE69" i="8"/>
  <c r="AE71" i="8" s="1"/>
  <c r="BR42" i="8"/>
  <c r="BR43" i="8" s="1"/>
  <c r="BR57" i="8" s="1"/>
  <c r="BJ42" i="8"/>
  <c r="BJ43" i="8" s="1"/>
  <c r="BJ57" i="8" s="1"/>
  <c r="BB42" i="8"/>
  <c r="BB43" i="8" s="1"/>
  <c r="BB57" i="8" s="1"/>
  <c r="AT42" i="8"/>
  <c r="AT43" i="8" s="1"/>
  <c r="AT57" i="8" s="1"/>
  <c r="AL42" i="8"/>
  <c r="AL43" i="8" s="1"/>
  <c r="AL57" i="8" s="1"/>
  <c r="AD42" i="8"/>
  <c r="AD43" i="8" s="1"/>
  <c r="AD57" i="8" s="1"/>
  <c r="N42" i="8"/>
  <c r="N43" i="8" s="1"/>
  <c r="N57" i="8" s="1"/>
  <c r="F42" i="8"/>
  <c r="F43" i="8" s="1"/>
  <c r="F57" i="8" s="1"/>
  <c r="P69" i="8"/>
  <c r="P71" i="8" s="1"/>
  <c r="BU70" i="8"/>
  <c r="BU71" i="8" s="1"/>
  <c r="AO70" i="8"/>
  <c r="AO71" i="8" s="1"/>
  <c r="Y70" i="8"/>
  <c r="Y71" i="8" s="1"/>
  <c r="Q70" i="8"/>
  <c r="Q71" i="8" s="1"/>
  <c r="I70" i="8"/>
  <c r="I71" i="8" s="1"/>
  <c r="BL69" i="8"/>
  <c r="BL71" i="8" s="1"/>
  <c r="AU69" i="8"/>
  <c r="AU71" i="8" s="1"/>
  <c r="BD70" i="8"/>
  <c r="BD71" i="8" s="1"/>
  <c r="AN70" i="8"/>
  <c r="AN71" i="8" s="1"/>
  <c r="X70" i="8"/>
  <c r="X71" i="8" s="1"/>
  <c r="H70" i="8"/>
  <c r="H71" i="8" s="1"/>
  <c r="BK69" i="8"/>
  <c r="BK71" i="8" s="1"/>
  <c r="G69" i="8"/>
  <c r="G71" i="8" s="1"/>
  <c r="BV42" i="8"/>
  <c r="BV43" i="8" s="1"/>
  <c r="BV57" i="8" s="1"/>
  <c r="BT70" i="8"/>
  <c r="BT71" i="8" s="1"/>
  <c r="W70" i="8"/>
  <c r="W71" i="8" s="1"/>
  <c r="W42" i="8"/>
  <c r="W43" i="8" s="1"/>
  <c r="W57" i="8" s="1"/>
  <c r="BS42" i="8"/>
  <c r="BS43" i="8" s="1"/>
  <c r="BS57" i="8" s="1"/>
  <c r="BK42" i="8"/>
  <c r="BK43" i="8" s="1"/>
  <c r="BK57" i="8" s="1"/>
  <c r="AU42" i="8"/>
  <c r="AU43" i="8" s="1"/>
  <c r="AU57" i="8" s="1"/>
  <c r="AM42" i="8"/>
  <c r="AM43" i="8" s="1"/>
  <c r="AM57" i="8" s="1"/>
  <c r="AE42" i="8"/>
  <c r="AE43" i="8" s="1"/>
  <c r="AE57" i="8" s="1"/>
  <c r="O42" i="8"/>
  <c r="O43" i="8" s="1"/>
  <c r="O57" i="8" s="1"/>
  <c r="G42" i="8"/>
  <c r="G43" i="8" s="1"/>
  <c r="G57" i="8" s="1"/>
  <c r="BG42" i="8"/>
  <c r="BG43" i="8" s="1"/>
  <c r="BG57" i="8" s="1"/>
  <c r="AY42" i="8"/>
  <c r="AY43" i="8" s="1"/>
  <c r="AY57" i="8" s="1"/>
  <c r="AQ42" i="8"/>
  <c r="AQ43" i="8" s="1"/>
  <c r="AQ57" i="8" s="1"/>
  <c r="AA42" i="8"/>
  <c r="AA43" i="8" s="1"/>
  <c r="AA57" i="8" s="1"/>
  <c r="S42" i="8"/>
  <c r="S43" i="8" s="1"/>
  <c r="S57" i="8" s="1"/>
  <c r="K42" i="8"/>
  <c r="K43" i="8" s="1"/>
  <c r="K57" i="8" s="1"/>
  <c r="BF42" i="8"/>
  <c r="BF43" i="8" s="1"/>
  <c r="BF57" i="8" s="1"/>
  <c r="AX42" i="8"/>
  <c r="AX43" i="8" s="1"/>
  <c r="AX57" i="8" s="1"/>
  <c r="AP42" i="8"/>
  <c r="AP43" i="8" s="1"/>
  <c r="AP57" i="8" s="1"/>
  <c r="Z42" i="8"/>
  <c r="Z43" i="8" s="1"/>
  <c r="Z57" i="8" s="1"/>
  <c r="R42" i="8"/>
  <c r="R43" i="8" s="1"/>
  <c r="R57" i="8" s="1"/>
  <c r="J42" i="8"/>
  <c r="J43" i="8" s="1"/>
  <c r="J57" i="8" s="1"/>
  <c r="BV42" i="6"/>
  <c r="BV43" i="6" s="1"/>
  <c r="BV57" i="6" s="1"/>
  <c r="AS70" i="6"/>
  <c r="AS71" i="6" s="1"/>
  <c r="BN42" i="6"/>
  <c r="BN43" i="6" s="1"/>
  <c r="BN57" i="6" s="1"/>
  <c r="BP42" i="6"/>
  <c r="BP43" i="6" s="1"/>
  <c r="BP57" i="6" s="1"/>
  <c r="AR42" i="6"/>
  <c r="AR43" i="6" s="1"/>
  <c r="AR57" i="6" s="1"/>
  <c r="L42" i="6"/>
  <c r="L43" i="6" s="1"/>
  <c r="L57" i="6" s="1"/>
  <c r="AM42" i="6"/>
  <c r="AM43" i="6" s="1"/>
  <c r="AM57" i="6" s="1"/>
  <c r="AY69" i="6"/>
  <c r="AY71" i="6" s="1"/>
  <c r="AU70" i="6"/>
  <c r="AU71" i="6" s="1"/>
  <c r="BS69" i="6"/>
  <c r="BS71" i="6" s="1"/>
  <c r="AV42" i="6"/>
  <c r="AV43" i="6" s="1"/>
  <c r="AV57" i="6" s="1"/>
  <c r="AN42" i="6"/>
  <c r="AN43" i="6" s="1"/>
  <c r="AN57" i="6" s="1"/>
  <c r="AF42" i="6"/>
  <c r="AF43" i="6" s="1"/>
  <c r="AF57" i="6" s="1"/>
  <c r="X42" i="6"/>
  <c r="X43" i="6" s="1"/>
  <c r="X57" i="6" s="1"/>
  <c r="P42" i="6"/>
  <c r="P43" i="6" s="1"/>
  <c r="P57" i="6" s="1"/>
  <c r="AL42" i="6"/>
  <c r="AL43" i="6" s="1"/>
  <c r="AL57" i="6" s="1"/>
  <c r="AR70" i="6"/>
  <c r="AR71" i="6" s="1"/>
  <c r="T70" i="6"/>
  <c r="T71" i="6" s="1"/>
  <c r="AC42" i="6"/>
  <c r="AC43" i="6" s="1"/>
  <c r="AC57" i="6" s="1"/>
  <c r="AB69" i="6"/>
  <c r="AB71" i="6" s="1"/>
  <c r="T42" i="6"/>
  <c r="T43" i="6" s="1"/>
  <c r="T57" i="6" s="1"/>
  <c r="AM70" i="6"/>
  <c r="AM71" i="6" s="1"/>
  <c r="BS42" i="6"/>
  <c r="BS43" i="6" s="1"/>
  <c r="BS57" i="6" s="1"/>
  <c r="BK42" i="6"/>
  <c r="BK43" i="6" s="1"/>
  <c r="BK57" i="6" s="1"/>
  <c r="BC42" i="6"/>
  <c r="BC43" i="6" s="1"/>
  <c r="BC57" i="6" s="1"/>
  <c r="AU42" i="6"/>
  <c r="AU43" i="6" s="1"/>
  <c r="AU57" i="6" s="1"/>
  <c r="AE42" i="6"/>
  <c r="AE43" i="6" s="1"/>
  <c r="AE57" i="6" s="1"/>
  <c r="G42" i="6"/>
  <c r="G43" i="6" s="1"/>
  <c r="G57" i="6" s="1"/>
  <c r="BO42" i="6"/>
  <c r="BO43" i="6" s="1"/>
  <c r="BO57" i="6" s="1"/>
  <c r="BG42" i="6"/>
  <c r="BG43" i="6" s="1"/>
  <c r="BG57" i="6" s="1"/>
  <c r="AY42" i="6"/>
  <c r="AY43" i="6" s="1"/>
  <c r="AY57" i="6" s="1"/>
  <c r="AQ42" i="6"/>
  <c r="AQ43" i="6" s="1"/>
  <c r="AQ57" i="6" s="1"/>
  <c r="AI42" i="6"/>
  <c r="AI43" i="6" s="1"/>
  <c r="AI57" i="6" s="1"/>
  <c r="AA42" i="6"/>
  <c r="AA43" i="6" s="1"/>
  <c r="AA57" i="6" s="1"/>
  <c r="K42" i="6"/>
  <c r="K43" i="6" s="1"/>
  <c r="K57" i="6" s="1"/>
  <c r="AE70" i="6"/>
  <c r="AE71" i="6" s="1"/>
  <c r="BQ70" i="6"/>
  <c r="BQ71" i="6" s="1"/>
  <c r="BP70" i="6"/>
  <c r="BP71" i="6" s="1"/>
  <c r="AC70" i="6"/>
  <c r="AC71" i="6" s="1"/>
  <c r="BR71" i="6"/>
  <c r="AZ69" i="6"/>
  <c r="AZ71" i="6" s="1"/>
  <c r="AJ69" i="6"/>
  <c r="AJ71" i="6" s="1"/>
  <c r="G69" i="6"/>
  <c r="G71" i="6" s="1"/>
  <c r="BH42" i="6"/>
  <c r="BH43" i="6" s="1"/>
  <c r="BH57" i="6" s="1"/>
  <c r="AZ42" i="6"/>
  <c r="AZ43" i="6" s="1"/>
  <c r="AZ57" i="6" s="1"/>
  <c r="BL43" i="6"/>
  <c r="BL57" i="6" s="1"/>
  <c r="BK70" i="6"/>
  <c r="BK71" i="6" s="1"/>
  <c r="AH69" i="6"/>
  <c r="AH71" i="6" s="1"/>
  <c r="BR42" i="6"/>
  <c r="BR43" i="6" s="1"/>
  <c r="BR57" i="6" s="1"/>
  <c r="BJ42" i="6"/>
  <c r="BJ43" i="6" s="1"/>
  <c r="BJ57" i="6" s="1"/>
  <c r="BB42" i="6"/>
  <c r="BB43" i="6" s="1"/>
  <c r="BB57" i="6" s="1"/>
  <c r="AT42" i="6"/>
  <c r="AT43" i="6" s="1"/>
  <c r="AT57" i="6" s="1"/>
  <c r="AD42" i="6"/>
  <c r="AD43" i="6" s="1"/>
  <c r="AD57" i="6" s="1"/>
  <c r="V42" i="6"/>
  <c r="V43" i="6" s="1"/>
  <c r="V57" i="6" s="1"/>
  <c r="N42" i="6"/>
  <c r="N43" i="6" s="1"/>
  <c r="N57" i="6" s="1"/>
  <c r="F42" i="6"/>
  <c r="F43" i="6" s="1"/>
  <c r="F57" i="6" s="1"/>
  <c r="BF42" i="6"/>
  <c r="BF43" i="6" s="1"/>
  <c r="BF57" i="6" s="1"/>
  <c r="AX42" i="6"/>
  <c r="AX43" i="6" s="1"/>
  <c r="AX57" i="6" s="1"/>
  <c r="AP42" i="6"/>
  <c r="AP43" i="6" s="1"/>
  <c r="AP57" i="6" s="1"/>
  <c r="AH42" i="6"/>
  <c r="AH43" i="6" s="1"/>
  <c r="AH57" i="6" s="1"/>
  <c r="Z42" i="6"/>
  <c r="Z43" i="6" s="1"/>
  <c r="Z57" i="6" s="1"/>
  <c r="R42" i="6"/>
  <c r="R43" i="6" s="1"/>
  <c r="R57" i="6" s="1"/>
  <c r="J42" i="6"/>
  <c r="J43" i="6" s="1"/>
  <c r="J57" i="6" s="1"/>
  <c r="BA70" i="6"/>
  <c r="BA71" i="6" s="1"/>
  <c r="M70" i="6"/>
  <c r="M71" i="6" s="1"/>
  <c r="W69" i="6"/>
  <c r="W71" i="6" s="1"/>
  <c r="AK70" i="6"/>
  <c r="AK71" i="6" s="1"/>
  <c r="L70" i="6"/>
  <c r="L71" i="6" s="1"/>
  <c r="AG69" i="6"/>
  <c r="AG71" i="6" s="1"/>
  <c r="BQ42" i="6"/>
  <c r="BQ43" i="6" s="1"/>
  <c r="BQ57" i="6" s="1"/>
  <c r="BI42" i="6"/>
  <c r="BI43" i="6" s="1"/>
  <c r="BI57" i="6" s="1"/>
  <c r="BA42" i="6"/>
  <c r="BA43" i="6" s="1"/>
  <c r="BA57" i="6" s="1"/>
  <c r="AS42" i="6"/>
  <c r="AS43" i="6" s="1"/>
  <c r="AS57" i="6" s="1"/>
  <c r="U42" i="6"/>
  <c r="U43" i="6" s="1"/>
  <c r="U57" i="6" s="1"/>
  <c r="M42" i="6"/>
  <c r="M43" i="6" s="1"/>
  <c r="M57" i="6" s="1"/>
  <c r="BI70" i="6"/>
  <c r="BI71" i="6" s="1"/>
  <c r="BH69" i="6"/>
  <c r="BH71" i="6" s="1"/>
  <c r="U70" i="6"/>
  <c r="U71" i="6" s="1"/>
  <c r="W42" i="6"/>
  <c r="W43" i="6" s="1"/>
  <c r="W57" i="6" s="1"/>
  <c r="O42" i="6"/>
  <c r="O43" i="6" s="1"/>
  <c r="O57" i="6" s="1"/>
  <c r="BV69" i="8"/>
  <c r="BV71" i="8" s="1"/>
  <c r="BV70" i="6"/>
  <c r="BV71" i="6" s="1"/>
  <c r="AJ43" i="8"/>
  <c r="AJ57" i="8" s="1"/>
  <c r="BF70" i="6"/>
  <c r="BF71" i="6" s="1"/>
  <c r="BM70" i="6"/>
  <c r="BM71" i="6" s="1"/>
  <c r="Q70" i="6"/>
  <c r="Q71" i="6" s="1"/>
  <c r="BN69" i="6"/>
  <c r="BN71" i="6" s="1"/>
  <c r="BE69" i="6"/>
  <c r="BE71" i="6" s="1"/>
  <c r="AV69" i="6"/>
  <c r="AV71" i="6" s="1"/>
  <c r="J69" i="6"/>
  <c r="J71" i="6" s="1"/>
  <c r="R70" i="6"/>
  <c r="R71" i="6" s="1"/>
  <c r="AO70" i="6"/>
  <c r="AO71" i="6" s="1"/>
  <c r="BD69" i="6"/>
  <c r="BD71" i="6" s="1"/>
  <c r="I69" i="6"/>
  <c r="I71" i="6" s="1"/>
  <c r="BU42" i="6"/>
  <c r="BU43" i="6" s="1"/>
  <c r="BU57" i="6" s="1"/>
  <c r="BM42" i="6"/>
  <c r="BM43" i="6" s="1"/>
  <c r="BM57" i="6" s="1"/>
  <c r="BE42" i="6"/>
  <c r="BE43" i="6" s="1"/>
  <c r="BE57" i="6" s="1"/>
  <c r="AW42" i="6"/>
  <c r="AW43" i="6" s="1"/>
  <c r="AW57" i="6" s="1"/>
  <c r="AO42" i="6"/>
  <c r="AO43" i="6" s="1"/>
  <c r="AO57" i="6" s="1"/>
  <c r="AG42" i="6"/>
  <c r="AG43" i="6" s="1"/>
  <c r="AG57" i="6" s="1"/>
  <c r="Y42" i="6"/>
  <c r="Y43" i="6" s="1"/>
  <c r="Y57" i="6" s="1"/>
  <c r="Q42" i="6"/>
  <c r="Q43" i="6" s="1"/>
  <c r="Q57" i="6" s="1"/>
  <c r="I42" i="6"/>
  <c r="I43" i="6" s="1"/>
  <c r="I57" i="6" s="1"/>
  <c r="Z70" i="6"/>
  <c r="Z71" i="6" s="1"/>
  <c r="AP69" i="6"/>
  <c r="AP71" i="6" s="1"/>
  <c r="BU69" i="6"/>
  <c r="BU71" i="6" s="1"/>
  <c r="BL69" i="6"/>
  <c r="BL71" i="6" s="1"/>
  <c r="H69" i="6"/>
  <c r="H71" i="6" s="1"/>
  <c r="AW70" i="6"/>
  <c r="AW71" i="6" s="1"/>
  <c r="AX69" i="6"/>
  <c r="AX71" i="6" s="1"/>
  <c r="BT69" i="6"/>
  <c r="BT71" i="6" s="1"/>
  <c r="AN70" i="6"/>
  <c r="AN71" i="6" s="1"/>
  <c r="Z71" i="8"/>
  <c r="BW43" i="6" l="1"/>
  <c r="BW57" i="6" s="1"/>
  <c r="BW71" i="6"/>
  <c r="E70" i="8"/>
  <c r="E48" i="8"/>
  <c r="D48" i="8"/>
  <c r="E41" i="8"/>
  <c r="D41" i="8"/>
  <c r="E24" i="8"/>
  <c r="D24" i="8"/>
  <c r="E17" i="8"/>
  <c r="C24" i="8" l="1"/>
  <c r="C53" i="8"/>
  <c r="C41" i="8"/>
  <c r="C48" i="8"/>
  <c r="D69" i="8"/>
  <c r="C65" i="8"/>
  <c r="D17" i="8"/>
  <c r="C17" i="8" s="1"/>
  <c r="C16" i="8"/>
  <c r="D42" i="8"/>
  <c r="E42" i="8"/>
  <c r="E69" i="8"/>
  <c r="E71" i="8" s="1"/>
  <c r="D70" i="8"/>
  <c r="C70" i="8" s="1"/>
  <c r="C69" i="8" l="1"/>
  <c r="C52" i="8"/>
  <c r="D43" i="8"/>
  <c r="D57" i="8" s="1"/>
  <c r="C42" i="8"/>
  <c r="E43" i="8"/>
  <c r="E57" i="8" s="1"/>
  <c r="D71" i="8"/>
  <c r="C43" i="8" l="1"/>
  <c r="C57" i="8"/>
  <c r="C71" i="8"/>
  <c r="E65" i="6"/>
  <c r="E70" i="6" s="1"/>
  <c r="E53" i="6"/>
  <c r="D53" i="6"/>
  <c r="E48" i="6"/>
  <c r="E52" i="6" s="1"/>
  <c r="D48" i="6"/>
  <c r="D52" i="6" s="1"/>
  <c r="E41" i="6"/>
  <c r="D41" i="6"/>
  <c r="C41" i="6" s="1"/>
  <c r="E24" i="6"/>
  <c r="D24" i="6"/>
  <c r="C24" i="6" s="1"/>
  <c r="E17" i="6"/>
  <c r="C53" i="6" l="1"/>
  <c r="C48" i="6"/>
  <c r="D70" i="6"/>
  <c r="C70" i="6" s="1"/>
  <c r="C65" i="6"/>
  <c r="C16" i="6"/>
  <c r="E69" i="6"/>
  <c r="E71" i="6" s="1"/>
  <c r="E42" i="6"/>
  <c r="E43" i="6" s="1"/>
  <c r="E57" i="6" s="1"/>
  <c r="D69" i="6"/>
  <c r="D17" i="6"/>
  <c r="C17" i="6" s="1"/>
  <c r="D42" i="6"/>
  <c r="C69" i="6" l="1"/>
  <c r="C71" i="6" s="1"/>
  <c r="C42" i="6"/>
  <c r="C52" i="6"/>
  <c r="D43" i="6"/>
  <c r="D71" i="6"/>
  <c r="C43" i="6" l="1"/>
  <c r="D57" i="6"/>
  <c r="C57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PeriodTable" description="Connection to the 'APeriodTable' query in the workbook." type="5" refreshedVersion="7" background="1" saveData="1">
    <dbPr connection="Provider=Microsoft.Mashup.OleDb.1;Data Source=$Workbook$;Location=APeriodTable;Extended Properties=&quot;&quot;" command="SELECT * FROM [APeriodTable]"/>
  </connection>
  <connection id="2" xr16:uid="{00000000-0015-0000-FFFF-FFFF01000000}" keepAlive="1" name="Query - BPeriodTable" description="Connection to the 'BPeriodTable' query in the workbook." type="5" refreshedVersion="7" background="1" saveData="1">
    <dbPr connection="Provider=Microsoft.Mashup.OleDb.1;Data Source=$Workbook$;Location=BPeriodTable;Extended Properties=&quot;&quot;" command="SELECT * FROM [BPeriodTable]"/>
  </connection>
  <connection id="3" xr16:uid="{00000000-0015-0000-FFFF-FFFF02000000}" keepAlive="1" name="Query - GetValue" description="Connection to the 'GetValue' query in the workbook." type="5" refreshedVersion="0" background="1">
    <dbPr connection="Provider=Microsoft.Mashup.OleDb.1;Data Source=$Workbook$;Location=GetValue;Extended Properties=&quot;&quot;" command="SELECT * FROM [GetValue]"/>
  </connection>
</connections>
</file>

<file path=xl/sharedStrings.xml><?xml version="1.0" encoding="utf-8"?>
<sst xmlns="http://schemas.openxmlformats.org/spreadsheetml/2006/main" count="4103" uniqueCount="842">
  <si>
    <t>County Office of Education - Tax Portion</t>
  </si>
  <si>
    <t>County Office of Education - Facilities Portion</t>
  </si>
  <si>
    <t xml:space="preserve">County Office of Education  </t>
  </si>
  <si>
    <t>Counties</t>
  </si>
  <si>
    <t>Secured &amp; Unsecured Property Tax Increment (TI)</t>
  </si>
  <si>
    <t>Supplemental &amp; Unitary Property TI</t>
  </si>
  <si>
    <t>Cities</t>
  </si>
  <si>
    <t>K-12 Schools</t>
  </si>
  <si>
    <t xml:space="preserve">Community Colleges  </t>
  </si>
  <si>
    <t>ERAF - K-12</t>
  </si>
  <si>
    <t>ERAF - Community Colleges</t>
  </si>
  <si>
    <t>ERAF - County Offices of Education</t>
  </si>
  <si>
    <t>Special Districts</t>
  </si>
  <si>
    <t>Education Revenue Augmentation Fund (ERAF)</t>
  </si>
  <si>
    <t>Line #</t>
  </si>
  <si>
    <t>Countywide Totals</t>
  </si>
  <si>
    <t xml:space="preserve">Non-Admin EOs </t>
  </si>
  <si>
    <t>CAC Distributed ROPS RPTTF</t>
  </si>
  <si>
    <t>Passthrough Distributions:</t>
  </si>
  <si>
    <t>RPTTF Distributions to ATEs:</t>
  </si>
  <si>
    <t>Description</t>
  </si>
  <si>
    <r>
      <rPr>
        <b/>
        <sz val="10"/>
        <rFont val="Century Gothic"/>
        <family val="2"/>
      </rPr>
      <t xml:space="preserve">Recognized Obligation Payment Schedule (ROPS)
Redevelopment Property Tax Trust Fund (RPTTF) Distributions
</t>
    </r>
    <r>
      <rPr>
        <sz val="10"/>
        <rFont val="Century Gothic"/>
        <family val="2"/>
      </rPr>
      <t>(to be completed by County Auditor-Controllers (CACs)
All values must be reported in whole dollars.</t>
    </r>
  </si>
  <si>
    <t>Successor Agency to Former Redevelopment Agency</t>
  </si>
  <si>
    <t>Community College - Facilities Portion</t>
  </si>
  <si>
    <t>Community College - Tax Portion</t>
  </si>
  <si>
    <t>K-12 School - Facilities Portion</t>
  </si>
  <si>
    <t>K-12 School - Tax Portion</t>
  </si>
  <si>
    <t>City</t>
  </si>
  <si>
    <t>County</t>
  </si>
  <si>
    <t>Other</t>
  </si>
  <si>
    <t>Finance Approved RPTTF for Distribution to SA:</t>
  </si>
  <si>
    <r>
      <rPr>
        <b/>
        <sz val="10"/>
        <rFont val="Century Gothic"/>
        <family val="2"/>
      </rPr>
      <t>Comments</t>
    </r>
    <r>
      <rPr>
        <sz val="10"/>
        <rFont val="Century Gothic"/>
        <family val="2"/>
      </rPr>
      <t xml:space="preserve">: </t>
    </r>
  </si>
  <si>
    <t>Penalty Assessment Revenue</t>
  </si>
  <si>
    <t>Total RPTTF Available to Fund CAC Administrative Costs and Passthroughs</t>
  </si>
  <si>
    <r>
      <t xml:space="preserve">RPTTF Distributions - </t>
    </r>
    <r>
      <rPr>
        <sz val="10"/>
        <rFont val="Century Gothic"/>
        <family val="2"/>
      </rPr>
      <t>Include all payments made pursuant to Health and Safety Code (HSC) Section 34183.  Note the following distributions are not necessary listed in the priority order required by HSC 34183.</t>
    </r>
  </si>
  <si>
    <t>Admin Allowance</t>
  </si>
  <si>
    <r>
      <t xml:space="preserve">RPTTF Deposits </t>
    </r>
    <r>
      <rPr>
        <sz val="10"/>
        <rFont val="Century Gothic"/>
        <family val="2"/>
      </rPr>
      <t>- Entering the deposits by source is optional.</t>
    </r>
  </si>
  <si>
    <t>City &amp;/or County - Other</t>
  </si>
  <si>
    <t>County Office of Education - Other</t>
  </si>
  <si>
    <t>K-12 School - Other</t>
  </si>
  <si>
    <t>Community College - Other</t>
  </si>
  <si>
    <r>
      <t xml:space="preserve">Total ERAF - Please break out the ERAF amounts into the following categories, if possible </t>
    </r>
    <r>
      <rPr>
        <sz val="10"/>
        <rFont val="Century Gothic"/>
        <family val="2"/>
      </rPr>
      <t>(sum of lines 57:59)</t>
    </r>
  </si>
  <si>
    <r>
      <t>Total Residual Distributions to K-14 Schools</t>
    </r>
    <r>
      <rPr>
        <sz val="10"/>
        <rFont val="Century Gothic"/>
        <family val="2"/>
      </rPr>
      <t xml:space="preserve"> (sum of lines 53:56)</t>
    </r>
  </si>
  <si>
    <t>Percentage of K-14 Schools to Residual Distributions (line 61/60)</t>
  </si>
  <si>
    <r>
      <t>Total RPTTF Distributions to ATEs</t>
    </r>
    <r>
      <rPr>
        <sz val="10"/>
        <rFont val="Century Gothic"/>
        <family val="2"/>
      </rPr>
      <t xml:space="preserve"> (sum of lines 50:56)</t>
    </r>
    <r>
      <rPr>
        <b/>
        <sz val="10"/>
        <rFont val="Century Gothic"/>
        <family val="2"/>
      </rPr>
      <t xml:space="preserve"> - </t>
    </r>
    <r>
      <rPr>
        <sz val="10"/>
        <rFont val="Century Gothic"/>
        <family val="2"/>
      </rPr>
      <t>Total residual distributions must equal total residual balance as shown on line 48.</t>
    </r>
  </si>
  <si>
    <t>County:</t>
  </si>
  <si>
    <t>ROPS Allocation Cycle:</t>
  </si>
  <si>
    <t xml:space="preserve">Allocation Period: </t>
  </si>
  <si>
    <t>Jan 1 - Jun 30</t>
  </si>
  <si>
    <t xml:space="preserve">Report Type: </t>
  </si>
  <si>
    <t>Periods A</t>
  </si>
  <si>
    <t>Periods B</t>
  </si>
  <si>
    <t>Alameda County</t>
  </si>
  <si>
    <t>Butte County</t>
  </si>
  <si>
    <t>Calaveras County</t>
  </si>
  <si>
    <t>Colusa County</t>
  </si>
  <si>
    <t>Contra Costa County</t>
  </si>
  <si>
    <t>Del Norte County</t>
  </si>
  <si>
    <t>El Dorado County</t>
  </si>
  <si>
    <t>Fresno County</t>
  </si>
  <si>
    <t>Glenn County</t>
  </si>
  <si>
    <t>Humboldt County</t>
  </si>
  <si>
    <t>Imperial County</t>
  </si>
  <si>
    <t>Inyo County</t>
  </si>
  <si>
    <t>Kern County</t>
  </si>
  <si>
    <t>Kings County</t>
  </si>
  <si>
    <t>Lake County</t>
  </si>
  <si>
    <t>Lassen County</t>
  </si>
  <si>
    <t>Los Angeles County</t>
  </si>
  <si>
    <t>Madera County</t>
  </si>
  <si>
    <t>Marin County</t>
  </si>
  <si>
    <t>Mendocino County</t>
  </si>
  <si>
    <t>Merced County</t>
  </si>
  <si>
    <t>Monterey County</t>
  </si>
  <si>
    <t>Napa County</t>
  </si>
  <si>
    <t>Nevada County</t>
  </si>
  <si>
    <t>Orange County</t>
  </si>
  <si>
    <t>Placer County</t>
  </si>
  <si>
    <t>Riverside County</t>
  </si>
  <si>
    <t>Sacramento County</t>
  </si>
  <si>
    <t>San Benito County</t>
  </si>
  <si>
    <t>San Bernardino County</t>
  </si>
  <si>
    <t>San Diego County</t>
  </si>
  <si>
    <t>San Francisco County</t>
  </si>
  <si>
    <t>San Joaquin County</t>
  </si>
  <si>
    <t>San Luis Obispo County</t>
  </si>
  <si>
    <t>San Mateo County</t>
  </si>
  <si>
    <t>Santa Barbara County</t>
  </si>
  <si>
    <t>Santa Clara County</t>
  </si>
  <si>
    <t>Santa Cruz County</t>
  </si>
  <si>
    <t>Shasta County</t>
  </si>
  <si>
    <t>Solano County</t>
  </si>
  <si>
    <t>Sonoma County</t>
  </si>
  <si>
    <t>Stanislaus County</t>
  </si>
  <si>
    <t>Sutter County</t>
  </si>
  <si>
    <t>Tulare County</t>
  </si>
  <si>
    <t>Tuolumne County</t>
  </si>
  <si>
    <t>Ventura County</t>
  </si>
  <si>
    <t>Yolo County</t>
  </si>
  <si>
    <t>Yuba County</t>
  </si>
  <si>
    <t>2021-22A - 20</t>
  </si>
  <si>
    <t>2021-22B - 21</t>
  </si>
  <si>
    <t>ID</t>
  </si>
  <si>
    <t>Name</t>
  </si>
  <si>
    <t>FormalName</t>
  </si>
  <si>
    <t>2022-23A - 22</t>
  </si>
  <si>
    <t>2022-23B - 23</t>
  </si>
  <si>
    <t>Select county</t>
  </si>
  <si>
    <t>Alameda City - 03</t>
  </si>
  <si>
    <t>Chico - 55</t>
  </si>
  <si>
    <t>Angels - 09</t>
  </si>
  <si>
    <t>Colusa City - 68</t>
  </si>
  <si>
    <t>Antioch - 10</t>
  </si>
  <si>
    <t>Crescent City - 79</t>
  </si>
  <si>
    <t>South Lake Tahoe - 343</t>
  </si>
  <si>
    <t>Clovis - 64</t>
  </si>
  <si>
    <t>Willows - 392</t>
  </si>
  <si>
    <t>Arcata - 13</t>
  </si>
  <si>
    <t>Brawley - 36</t>
  </si>
  <si>
    <t>Bishop - 34</t>
  </si>
  <si>
    <t>Arvin - 16</t>
  </si>
  <si>
    <t>Avenal - 21</t>
  </si>
  <si>
    <t>Clearlake - 62</t>
  </si>
  <si>
    <t>Lassen County - 176</t>
  </si>
  <si>
    <t>Agoura Hills - 02</t>
  </si>
  <si>
    <t>Chowchilla - 57</t>
  </si>
  <si>
    <t>Marin County - 197</t>
  </si>
  <si>
    <t>Fort Bragg - 111</t>
  </si>
  <si>
    <t>Atwater - 18</t>
  </si>
  <si>
    <t>Del Rey Oaks - 87</t>
  </si>
  <si>
    <t>Napa - 222</t>
  </si>
  <si>
    <t>Grass Valley - 127</t>
  </si>
  <si>
    <t>Anaheim - 07</t>
  </si>
  <si>
    <t>Auburn - 19</t>
  </si>
  <si>
    <t>Banning - 25</t>
  </si>
  <si>
    <t>Citrus Heights - 59</t>
  </si>
  <si>
    <t>Hollister - 142</t>
  </si>
  <si>
    <t>Adelanto - 01</t>
  </si>
  <si>
    <t>Carlsbad - 50</t>
  </si>
  <si>
    <t>San Francisco City and County - 298</t>
  </si>
  <si>
    <t>Manteca - 195</t>
  </si>
  <si>
    <t>Arroyo Grande - 14</t>
  </si>
  <si>
    <t>Belmont - 31</t>
  </si>
  <si>
    <t>Buellton - 40</t>
  </si>
  <si>
    <t>Campbell - 48</t>
  </si>
  <si>
    <t>Capitola - 49</t>
  </si>
  <si>
    <t>Anderson - 08</t>
  </si>
  <si>
    <t>Dixon - 91</t>
  </si>
  <si>
    <t>Cloverdale - 63</t>
  </si>
  <si>
    <t>Ceres - 53</t>
  </si>
  <si>
    <t>Live Oak - 182</t>
  </si>
  <si>
    <t>Dinuba - 90</t>
  </si>
  <si>
    <t>Sonora - 340</t>
  </si>
  <si>
    <t>Camarillo - 47</t>
  </si>
  <si>
    <t>Davis - 86</t>
  </si>
  <si>
    <t>Marysville - 199</t>
  </si>
  <si>
    <t>2023-24A - 24</t>
  </si>
  <si>
    <t>2023-24B - 25</t>
  </si>
  <si>
    <t>Alameda</t>
  </si>
  <si>
    <t>Alameda County - 04</t>
  </si>
  <si>
    <t>Gridley - 129</t>
  </si>
  <si>
    <t>Williams - 390</t>
  </si>
  <si>
    <t>Brentwood - 38</t>
  </si>
  <si>
    <t>Coalinga - 66</t>
  </si>
  <si>
    <t>Eureka - 103</t>
  </si>
  <si>
    <t>Calexico - 43</t>
  </si>
  <si>
    <t>Bakersfield - 23</t>
  </si>
  <si>
    <t>Corcoran - 73</t>
  </si>
  <si>
    <t>Lake County - 170</t>
  </si>
  <si>
    <t>Susanville - 352</t>
  </si>
  <si>
    <t>Alhambra - 06</t>
  </si>
  <si>
    <t>Madera City - 193</t>
  </si>
  <si>
    <t>Novato - 229</t>
  </si>
  <si>
    <t>Mendocino County - 202</t>
  </si>
  <si>
    <t>Dos Palos - 92</t>
  </si>
  <si>
    <t>Gonzales - 125</t>
  </si>
  <si>
    <t>Truckee - 362</t>
  </si>
  <si>
    <t>Brea - 37</t>
  </si>
  <si>
    <t>Lincoln - 180</t>
  </si>
  <si>
    <t>Beaumont - 27</t>
  </si>
  <si>
    <t>Folsom - 109</t>
  </si>
  <si>
    <t>Apple Valley - 11</t>
  </si>
  <si>
    <t>Chula Vista - 58</t>
  </si>
  <si>
    <t>Treasure Island - 361</t>
  </si>
  <si>
    <t>Ripon - 277</t>
  </si>
  <si>
    <t>Atascadero - 17</t>
  </si>
  <si>
    <t>Brisbane - 39</t>
  </si>
  <si>
    <t>Goleta - 124</t>
  </si>
  <si>
    <t>Cupertino - 82</t>
  </si>
  <si>
    <t>Santa Cruz City - 317</t>
  </si>
  <si>
    <t>Redding - 268</t>
  </si>
  <si>
    <t>Fairfield - 105</t>
  </si>
  <si>
    <t>Cotati - 77</t>
  </si>
  <si>
    <t>Hughson - 144</t>
  </si>
  <si>
    <t>Yuba City - 398</t>
  </si>
  <si>
    <t>Exeter - 104</t>
  </si>
  <si>
    <t>Fillmore - 107</t>
  </si>
  <si>
    <t>West Sacramento - 386</t>
  </si>
  <si>
    <t>Yuba County - 399</t>
  </si>
  <si>
    <t>2024-25A - 26</t>
  </si>
  <si>
    <t>2024-25B - 27</t>
  </si>
  <si>
    <t>Alpine</t>
  </si>
  <si>
    <t>Alpine County</t>
  </si>
  <si>
    <t>Albany - 05</t>
  </si>
  <si>
    <t>Oroville - 239</t>
  </si>
  <si>
    <t>Clayton - 61</t>
  </si>
  <si>
    <t>Firebaugh - 108</t>
  </si>
  <si>
    <t>Fortuna - 112</t>
  </si>
  <si>
    <t>Calipatria - 46</t>
  </si>
  <si>
    <t>California City - 44</t>
  </si>
  <si>
    <t>Hanford - 133</t>
  </si>
  <si>
    <t>Lakeport - 173</t>
  </si>
  <si>
    <t>Arcadia - 12</t>
  </si>
  <si>
    <t>Madera County - 194</t>
  </si>
  <si>
    <t>San Rafael - 308</t>
  </si>
  <si>
    <t>Ukiah - 368</t>
  </si>
  <si>
    <t>Gustine - 132</t>
  </si>
  <si>
    <t>Greenfield - 128</t>
  </si>
  <si>
    <t>Buena Park - 41</t>
  </si>
  <si>
    <t>Placer County - 258</t>
  </si>
  <si>
    <t>Blythe - 35</t>
  </si>
  <si>
    <t>Galt - 120</t>
  </si>
  <si>
    <t>Barstow - 26</t>
  </si>
  <si>
    <t>Coronado - 75</t>
  </si>
  <si>
    <t>Stockton City - 349</t>
  </si>
  <si>
    <t>El Paso De Robles - 100</t>
  </si>
  <si>
    <t>Daly City - 84</t>
  </si>
  <si>
    <t>Guadalupe - 131</t>
  </si>
  <si>
    <t>Los Gatos - 191</t>
  </si>
  <si>
    <t>Santa Cruz County - 318</t>
  </si>
  <si>
    <t>Shasta County - 331</t>
  </si>
  <si>
    <t>Rio Vista - 276</t>
  </si>
  <si>
    <t>Healdsburg - 137</t>
  </si>
  <si>
    <t>Modesto - 210</t>
  </si>
  <si>
    <t>Farmersville - 106</t>
  </si>
  <si>
    <t>Moorpark - 217</t>
  </si>
  <si>
    <t>Winters - 394</t>
  </si>
  <si>
    <t>2025-26A - 28</t>
  </si>
  <si>
    <t>2025-26B - 29</t>
  </si>
  <si>
    <t>Amador</t>
  </si>
  <si>
    <t>Amador County</t>
  </si>
  <si>
    <t>Berkeley - 32</t>
  </si>
  <si>
    <t>Paradise - 246</t>
  </si>
  <si>
    <t>Concord - 71</t>
  </si>
  <si>
    <t>Fowler - 115</t>
  </si>
  <si>
    <t>El Centro - 97</t>
  </si>
  <si>
    <t>Delano - 88</t>
  </si>
  <si>
    <t>Kings County - 160</t>
  </si>
  <si>
    <t>Artesia - 15</t>
  </si>
  <si>
    <t>Tiburon - 358</t>
  </si>
  <si>
    <t>Willits - 391</t>
  </si>
  <si>
    <t>Livingston - 184</t>
  </si>
  <si>
    <t>King - 159</t>
  </si>
  <si>
    <t>Costa Mesa - 76</t>
  </si>
  <si>
    <t>Rocklin - 281</t>
  </si>
  <si>
    <t>Calimesa - 45</t>
  </si>
  <si>
    <t>Isleton - 157</t>
  </si>
  <si>
    <t>Big Bear Lake - 33</t>
  </si>
  <si>
    <t>El Cajon - 96</t>
  </si>
  <si>
    <t>Tracy - 360</t>
  </si>
  <si>
    <t>Grover Beach - 130</t>
  </si>
  <si>
    <t>East Palo Alto - 95</t>
  </si>
  <si>
    <t>Lompoc - 186</t>
  </si>
  <si>
    <t>Milpitas - 208</t>
  </si>
  <si>
    <t>Scotts Valley - 325</t>
  </si>
  <si>
    <t>Shasta Lake - 332</t>
  </si>
  <si>
    <t>Suisun City - 350</t>
  </si>
  <si>
    <t>Petaluma - 252</t>
  </si>
  <si>
    <t>Newman - 226</t>
  </si>
  <si>
    <t>Lindsay - 181</t>
  </si>
  <si>
    <t>Ojai - 234</t>
  </si>
  <si>
    <t>Woodland - 396</t>
  </si>
  <si>
    <t>2026-27A - 30</t>
  </si>
  <si>
    <t>2026-27B - 31</t>
  </si>
  <si>
    <t>Butte</t>
  </si>
  <si>
    <t>Emeryville - 101</t>
  </si>
  <si>
    <t>Contra Costa County - 72</t>
  </si>
  <si>
    <t>Fresno City - 117</t>
  </si>
  <si>
    <t>Holtville - 143</t>
  </si>
  <si>
    <t>McFarland - 201</t>
  </si>
  <si>
    <t>Lemoore - 179</t>
  </si>
  <si>
    <t>Avalon - 20</t>
  </si>
  <si>
    <t>Los Banos - 190</t>
  </si>
  <si>
    <t>Marina - 198</t>
  </si>
  <si>
    <t>Cypress - 83</t>
  </si>
  <si>
    <t>Roseville - 284</t>
  </si>
  <si>
    <t>Cathedral City - 52</t>
  </si>
  <si>
    <t>Rancho Cordova - 264</t>
  </si>
  <si>
    <t>Chino - 56</t>
  </si>
  <si>
    <t>Escondido - 102</t>
  </si>
  <si>
    <t>Pismo Beach - 255</t>
  </si>
  <si>
    <t>Foster City - 113</t>
  </si>
  <si>
    <t>Santa Barbara City - 313</t>
  </si>
  <si>
    <t>Morgan Hill - 219</t>
  </si>
  <si>
    <t>Watsonville - 383</t>
  </si>
  <si>
    <t>Vacaville - 371</t>
  </si>
  <si>
    <t>Rohnert Park - 282</t>
  </si>
  <si>
    <t>Oakdale - 230</t>
  </si>
  <si>
    <t>Porterville - 262</t>
  </si>
  <si>
    <t>Oxnard - 240</t>
  </si>
  <si>
    <t>2027-28A - 32</t>
  </si>
  <si>
    <t>2027-28B - 33</t>
  </si>
  <si>
    <t>Calaveras</t>
  </si>
  <si>
    <t>Fremont - 116</t>
  </si>
  <si>
    <t>Danville - 85</t>
  </si>
  <si>
    <t>Fresno County - 118</t>
  </si>
  <si>
    <t>Imperial - 148</t>
  </si>
  <si>
    <t>Ridgecrest - 275</t>
  </si>
  <si>
    <t>Azusa - 22</t>
  </si>
  <si>
    <t>Merced City - 205</t>
  </si>
  <si>
    <t>Monterey City - 214</t>
  </si>
  <si>
    <t>Fountain Valley - 114</t>
  </si>
  <si>
    <t>Coachella - 65</t>
  </si>
  <si>
    <t>Sacramento City - 285</t>
  </si>
  <si>
    <t>Colton - 67</t>
  </si>
  <si>
    <t>Imperial Beach - 149</t>
  </si>
  <si>
    <t>Menlo Park - 204</t>
  </si>
  <si>
    <t>Santa Barbara County - 314</t>
  </si>
  <si>
    <t>Mountain View - 220</t>
  </si>
  <si>
    <t>Vallejo - 372</t>
  </si>
  <si>
    <t>Santa Rosa - 323</t>
  </si>
  <si>
    <t>Patterson - 250</t>
  </si>
  <si>
    <t>Tulare - 363</t>
  </si>
  <si>
    <t>Port Hueneme - 261</t>
  </si>
  <si>
    <t>2028-29A - 34</t>
  </si>
  <si>
    <t>2028-29B - 35</t>
  </si>
  <si>
    <t>Colusa</t>
  </si>
  <si>
    <t>Hayward - 136</t>
  </si>
  <si>
    <t>El Cerrito - 98</t>
  </si>
  <si>
    <t>Huron - 147</t>
  </si>
  <si>
    <t>Westmorland - 388</t>
  </si>
  <si>
    <t>Shafter - 330</t>
  </si>
  <si>
    <t>Baldwin Park - 24</t>
  </si>
  <si>
    <t>Merced County - 206</t>
  </si>
  <si>
    <t>Monterey County - 215</t>
  </si>
  <si>
    <t>Fullerton - 119</t>
  </si>
  <si>
    <t>Corona - 74</t>
  </si>
  <si>
    <t>Sacramento County - 286</t>
  </si>
  <si>
    <t>Fontana - 110</t>
  </si>
  <si>
    <t>La Mesa - 163</t>
  </si>
  <si>
    <t>Millbrae - 207</t>
  </si>
  <si>
    <t>Santa Maria City - 320</t>
  </si>
  <si>
    <t>Palo Alto - 245</t>
  </si>
  <si>
    <t>Sebastopol - 328</t>
  </si>
  <si>
    <t>Riverbank - 278</t>
  </si>
  <si>
    <t>Tulare County - 364</t>
  </si>
  <si>
    <t>San Buenaventura - 291</t>
  </si>
  <si>
    <t>2029-30A - 36</t>
  </si>
  <si>
    <t>2029-30B - 37</t>
  </si>
  <si>
    <t>Contra Costa</t>
  </si>
  <si>
    <t>Livermore - 183</t>
  </si>
  <si>
    <t>Hercules - 139</t>
  </si>
  <si>
    <t>Kerman - 158</t>
  </si>
  <si>
    <t>Taft - 353</t>
  </si>
  <si>
    <t>Bell - 28</t>
  </si>
  <si>
    <t>Salinas - 287</t>
  </si>
  <si>
    <t>Garden Grove - 121</t>
  </si>
  <si>
    <t>Desert Hot Springs - 89</t>
  </si>
  <si>
    <t>Grand Terrace - 126</t>
  </si>
  <si>
    <t>Lemon Grove - 178</t>
  </si>
  <si>
    <t>Pacifica - 241</t>
  </si>
  <si>
    <t>San Jose - 302</t>
  </si>
  <si>
    <t>Sonoma City - 338</t>
  </si>
  <si>
    <t>Stanislaus Ceres - 346</t>
  </si>
  <si>
    <t>Visalia - 377</t>
  </si>
  <si>
    <t>Santa Paula - 322</t>
  </si>
  <si>
    <t>2030-31A - 38</t>
  </si>
  <si>
    <t>2030-31B - 39</t>
  </si>
  <si>
    <t>Del Norte</t>
  </si>
  <si>
    <t>Newark - 225</t>
  </si>
  <si>
    <t>Lafayette - 169</t>
  </si>
  <si>
    <t>Kingsburg - 161</t>
  </si>
  <si>
    <t>Tehachapi - 354</t>
  </si>
  <si>
    <t>Bell Gardens - 29</t>
  </si>
  <si>
    <t>Sand City - 310</t>
  </si>
  <si>
    <t>Huntington Beach - 145</t>
  </si>
  <si>
    <t>Hemet - 138</t>
  </si>
  <si>
    <t>Hesperia - 140</t>
  </si>
  <si>
    <t>National City - 223</t>
  </si>
  <si>
    <t>Redwood City - 271</t>
  </si>
  <si>
    <t>Santa Clara - 315</t>
  </si>
  <si>
    <t>Sonoma County - 339</t>
  </si>
  <si>
    <t>Stanislaus County - 347</t>
  </si>
  <si>
    <t>Woodlake - 395</t>
  </si>
  <si>
    <t>Simi Valley - 335</t>
  </si>
  <si>
    <t>2031-32A - 40</t>
  </si>
  <si>
    <t>2031-32B - 41</t>
  </si>
  <si>
    <t>El Dorado</t>
  </si>
  <si>
    <t>Oakland - 231</t>
  </si>
  <si>
    <t>Oakley - 232</t>
  </si>
  <si>
    <t>Mendota - 203</t>
  </si>
  <si>
    <t>Wasco - 381</t>
  </si>
  <si>
    <t>Bellflower - 30</t>
  </si>
  <si>
    <t>Seaside - 327</t>
  </si>
  <si>
    <t>Irvine - 155</t>
  </si>
  <si>
    <t>Indian Wells - 150</t>
  </si>
  <si>
    <t>Highland - 141</t>
  </si>
  <si>
    <t>Oceanside - 233</t>
  </si>
  <si>
    <t>San Bruno - 290</t>
  </si>
  <si>
    <t>Sunnyvale - 351</t>
  </si>
  <si>
    <t>Windsor - 393</t>
  </si>
  <si>
    <t>Turlock - 365</t>
  </si>
  <si>
    <t>Thousand Oaks - 357</t>
  </si>
  <si>
    <t>2032-33A - 42</t>
  </si>
  <si>
    <t>2032-33B - 43</t>
  </si>
  <si>
    <t>Fresno</t>
  </si>
  <si>
    <t>San Leandro - 304</t>
  </si>
  <si>
    <t>Pinole - 254</t>
  </si>
  <si>
    <t>Orange Cove - 238</t>
  </si>
  <si>
    <t>Burbank - 42</t>
  </si>
  <si>
    <t>Soledad - 337</t>
  </si>
  <si>
    <t>La Habra - 162</t>
  </si>
  <si>
    <t>Indio - 151</t>
  </si>
  <si>
    <t>Inland Valley - 154</t>
  </si>
  <si>
    <t>Poway - 263</t>
  </si>
  <si>
    <t>San Carlos - 292</t>
  </si>
  <si>
    <t>Waterford - 382</t>
  </si>
  <si>
    <t>Ventura County - 373</t>
  </si>
  <si>
    <t>2033-34A - 44</t>
  </si>
  <si>
    <t>2033-34B - 45</t>
  </si>
  <si>
    <t>Glenn</t>
  </si>
  <si>
    <t>Union City - 369</t>
  </si>
  <si>
    <t>Pittsburg - 256</t>
  </si>
  <si>
    <t>Parlier - 248</t>
  </si>
  <si>
    <t>Carson - 51</t>
  </si>
  <si>
    <t>La Palma - 165</t>
  </si>
  <si>
    <t>La Quinta - 167</t>
  </si>
  <si>
    <t>Loma Linda - 185</t>
  </si>
  <si>
    <t>San Diego City - 294</t>
  </si>
  <si>
    <t>San Mateo City - 306</t>
  </si>
  <si>
    <t>2034-35A - 46</t>
  </si>
  <si>
    <t>2034-35B - 47</t>
  </si>
  <si>
    <t>Humboldt</t>
  </si>
  <si>
    <t>Pleasant Hill - 259</t>
  </si>
  <si>
    <t>Reedley - 272</t>
  </si>
  <si>
    <t>Cerritos - 54</t>
  </si>
  <si>
    <t>Lake Forest - 172</t>
  </si>
  <si>
    <t>Lake Elsinore - 171</t>
  </si>
  <si>
    <t>Montclair - 212</t>
  </si>
  <si>
    <t>San Diego County - 295</t>
  </si>
  <si>
    <t>South San Francisco - 345</t>
  </si>
  <si>
    <t>2035-36A - 48</t>
  </si>
  <si>
    <t>2035-36B - 49</t>
  </si>
  <si>
    <t>Imperial</t>
  </si>
  <si>
    <t>Richmond - 274</t>
  </si>
  <si>
    <t>San Joaquin - 301</t>
  </si>
  <si>
    <t>Claremont - 60</t>
  </si>
  <si>
    <t>Mission Viejo - 209</t>
  </si>
  <si>
    <t>March Joint Powers - 196</t>
  </si>
  <si>
    <t>Needles - 224</t>
  </si>
  <si>
    <t>San Marcos - 305</t>
  </si>
  <si>
    <t>2036-37A - 50</t>
  </si>
  <si>
    <t>2036-37B - 51</t>
  </si>
  <si>
    <t>Inyo</t>
  </si>
  <si>
    <t>San Pablo - 307</t>
  </si>
  <si>
    <t>Sanger - 311</t>
  </si>
  <si>
    <t>Commerce - 69</t>
  </si>
  <si>
    <t>Orange City - 236</t>
  </si>
  <si>
    <t>Moreno Valley - 218</t>
  </si>
  <si>
    <t>Ontario - 235</t>
  </si>
  <si>
    <t>Santee - 324</t>
  </si>
  <si>
    <t>2037-38A - 52</t>
  </si>
  <si>
    <t>2037-38B - 53</t>
  </si>
  <si>
    <t>Kern</t>
  </si>
  <si>
    <t>San Ramon - 309</t>
  </si>
  <si>
    <t>Selma - 329</t>
  </si>
  <si>
    <t>Compton - 70</t>
  </si>
  <si>
    <t>Orange County - 237</t>
  </si>
  <si>
    <t>Murrieta - 221</t>
  </si>
  <si>
    <t>Rancho Cucamonga - 265</t>
  </si>
  <si>
    <t>Solana Beach - 336</t>
  </si>
  <si>
    <t>2038-39A - 54</t>
  </si>
  <si>
    <t>2038-39B - 55</t>
  </si>
  <si>
    <t>Kings</t>
  </si>
  <si>
    <t>Walnut Creek - 380</t>
  </si>
  <si>
    <t>Covina - 78</t>
  </si>
  <si>
    <t>Placentia - 257</t>
  </si>
  <si>
    <t>Norco - 227</t>
  </si>
  <si>
    <t>Redlands - 269</t>
  </si>
  <si>
    <t>Vista - 378</t>
  </si>
  <si>
    <t>2039-40A - 56</t>
  </si>
  <si>
    <t>2039-40B - 57</t>
  </si>
  <si>
    <t>Lake</t>
  </si>
  <si>
    <t>Cudahy - 80</t>
  </si>
  <si>
    <t>San Clemente - 293</t>
  </si>
  <si>
    <t>Palm Desert - 242</t>
  </si>
  <si>
    <t>Rialto - 273</t>
  </si>
  <si>
    <t>2040-41A - 58</t>
  </si>
  <si>
    <t>2040-41B - 59</t>
  </si>
  <si>
    <t>Lassen</t>
  </si>
  <si>
    <t>Culver City - 81</t>
  </si>
  <si>
    <t>San Juan Capistrano - 303</t>
  </si>
  <si>
    <t>Palm Springs - 243</t>
  </si>
  <si>
    <t>San Bernardino City - 288</t>
  </si>
  <si>
    <t>2041-42A - 60</t>
  </si>
  <si>
    <t>2041-42B - 61</t>
  </si>
  <si>
    <t>Los Angeles</t>
  </si>
  <si>
    <t>Downey - 93</t>
  </si>
  <si>
    <t>Santa Ana - 312</t>
  </si>
  <si>
    <t>Perris - 251</t>
  </si>
  <si>
    <t>San Bernardino County - 289</t>
  </si>
  <si>
    <t>2042-43A - 62</t>
  </si>
  <si>
    <t>2042-43B - 63</t>
  </si>
  <si>
    <t>Madera</t>
  </si>
  <si>
    <t>Duarte - 94</t>
  </si>
  <si>
    <t>Seal Beach - 326</t>
  </si>
  <si>
    <t>Rancho Mirage - 266</t>
  </si>
  <si>
    <t>Twentynine Palms - 367</t>
  </si>
  <si>
    <t>2043-44A - 64</t>
  </si>
  <si>
    <t>2043-44B - 65</t>
  </si>
  <si>
    <t>Marin</t>
  </si>
  <si>
    <t>El Monte - 99</t>
  </si>
  <si>
    <t>Stanton - 348</t>
  </si>
  <si>
    <t>Riverside City - 279</t>
  </si>
  <si>
    <t>Upland - 370</t>
  </si>
  <si>
    <t>2044-45A - 66</t>
  </si>
  <si>
    <t>2044-45B - 67</t>
  </si>
  <si>
    <t>Mariposa</t>
  </si>
  <si>
    <t>Mariposa County</t>
  </si>
  <si>
    <t>Glendale - 122</t>
  </si>
  <si>
    <t>Tustin - 366</t>
  </si>
  <si>
    <t>Riverside County - 280</t>
  </si>
  <si>
    <t>Victor Valley - 375</t>
  </si>
  <si>
    <t>2045-46A - 68</t>
  </si>
  <si>
    <t>2045-46B - 69</t>
  </si>
  <si>
    <t>Mendocino</t>
  </si>
  <si>
    <t>Glendora - 123</t>
  </si>
  <si>
    <t>Westminster - 387</t>
  </si>
  <si>
    <t>San Jacinto - 300</t>
  </si>
  <si>
    <t>Victorville - 376</t>
  </si>
  <si>
    <t>2046-47A - 70</t>
  </si>
  <si>
    <t>2046-47B - 71</t>
  </si>
  <si>
    <t>Merced</t>
  </si>
  <si>
    <t>Hawaiian Gardens - 134</t>
  </si>
  <si>
    <t>Yorba Linda - 397</t>
  </si>
  <si>
    <t>Temecula - 355</t>
  </si>
  <si>
    <t>Yucaipa - 400</t>
  </si>
  <si>
    <t>2047-48A - 72</t>
  </si>
  <si>
    <t>2047-48B - 73</t>
  </si>
  <si>
    <t>Modoc</t>
  </si>
  <si>
    <t>Modoc County</t>
  </si>
  <si>
    <t>Hawthorne - 135</t>
  </si>
  <si>
    <t>Yucca Valley - 401</t>
  </si>
  <si>
    <t>2048-49A - 74</t>
  </si>
  <si>
    <t>2048-49B - 75</t>
  </si>
  <si>
    <t>Mono</t>
  </si>
  <si>
    <t>Mono County</t>
  </si>
  <si>
    <t>Huntington Park - 146</t>
  </si>
  <si>
    <t>2049-50A - 76</t>
  </si>
  <si>
    <t>2049-50B - 77</t>
  </si>
  <si>
    <t>Monterey</t>
  </si>
  <si>
    <t>Industry City - 152</t>
  </si>
  <si>
    <t>2050-51A - 78</t>
  </si>
  <si>
    <t>2050-51B - 79</t>
  </si>
  <si>
    <t>Napa</t>
  </si>
  <si>
    <t>Inglewood - 153</t>
  </si>
  <si>
    <t>2051-52A - 80</t>
  </si>
  <si>
    <t>2051-52B - 81</t>
  </si>
  <si>
    <t>Nevada</t>
  </si>
  <si>
    <t>Irwindale - 156</t>
  </si>
  <si>
    <t>2052-53A - 82</t>
  </si>
  <si>
    <t>2052-53B - 83</t>
  </si>
  <si>
    <t>Orange</t>
  </si>
  <si>
    <t>La Mirada - 164</t>
  </si>
  <si>
    <t>2053-54A - 84</t>
  </si>
  <si>
    <t>2053-54B - 85</t>
  </si>
  <si>
    <t>Placer</t>
  </si>
  <si>
    <t>La Puente - 166</t>
  </si>
  <si>
    <t>2054-55A - 86</t>
  </si>
  <si>
    <t>2054-55B - 87</t>
  </si>
  <si>
    <t>Plumas</t>
  </si>
  <si>
    <t>Plumas County</t>
  </si>
  <si>
    <t>La Verne - 168</t>
  </si>
  <si>
    <t>2055-56A - 88</t>
  </si>
  <si>
    <t>2055-56B - 89</t>
  </si>
  <si>
    <t>Riverside</t>
  </si>
  <si>
    <t>Lakewood - 174</t>
  </si>
  <si>
    <t>2056-57A - 90</t>
  </si>
  <si>
    <t>2056-57B - 91</t>
  </si>
  <si>
    <t>Sacramento</t>
  </si>
  <si>
    <t>Lancaster - 175</t>
  </si>
  <si>
    <t>2057-58A - 92</t>
  </si>
  <si>
    <t>2057-58B - 93</t>
  </si>
  <si>
    <t>San Benito</t>
  </si>
  <si>
    <t>Lawndale - 177</t>
  </si>
  <si>
    <t>2058-59A - 94</t>
  </si>
  <si>
    <t>2058-59B - 95</t>
  </si>
  <si>
    <t>San Bernardino</t>
  </si>
  <si>
    <t>Long Beach - 187</t>
  </si>
  <si>
    <t>2059-60A - 96</t>
  </si>
  <si>
    <t>2059-60B - 97</t>
  </si>
  <si>
    <t>San Diego</t>
  </si>
  <si>
    <t>Los Angeles City - 188</t>
  </si>
  <si>
    <t>2060-61A - 98</t>
  </si>
  <si>
    <t>2060-61B - 99</t>
  </si>
  <si>
    <t>San Francisco</t>
  </si>
  <si>
    <t>Los Angeles County - 189</t>
  </si>
  <si>
    <t>2061-62A - 100</t>
  </si>
  <si>
    <t>2061-62B - 101</t>
  </si>
  <si>
    <t>San Joaquin</t>
  </si>
  <si>
    <t>Lynwood - 192</t>
  </si>
  <si>
    <t>2062-63A - 102</t>
  </si>
  <si>
    <t>2062-63B - 103</t>
  </si>
  <si>
    <t>San Luis Obispo</t>
  </si>
  <si>
    <t>Maywood - 200</t>
  </si>
  <si>
    <t>2063-64A - 104</t>
  </si>
  <si>
    <t>2063-64B - 105</t>
  </si>
  <si>
    <t>San Mateo</t>
  </si>
  <si>
    <t>Monrovia - 211</t>
  </si>
  <si>
    <t>2064-65A - 106</t>
  </si>
  <si>
    <t>2064-65B - 107</t>
  </si>
  <si>
    <t>Santa Barbara</t>
  </si>
  <si>
    <t>Montebello - 213</t>
  </si>
  <si>
    <t>2065-66A - 108</t>
  </si>
  <si>
    <t>2065-66B - 109</t>
  </si>
  <si>
    <t>Santa Clara</t>
  </si>
  <si>
    <t>Monterey Park - 216</t>
  </si>
  <si>
    <t>2066-67A - 110</t>
  </si>
  <si>
    <t>2066-67B - 111</t>
  </si>
  <si>
    <t>Santa Cruz</t>
  </si>
  <si>
    <t>Norwalk - 228</t>
  </si>
  <si>
    <t>2067-68A - 112</t>
  </si>
  <si>
    <t>2067-68B - 113</t>
  </si>
  <si>
    <t>Shasta</t>
  </si>
  <si>
    <t>Palmdale - 244</t>
  </si>
  <si>
    <t>2068-69A - 114</t>
  </si>
  <si>
    <t>2068-69B - 115</t>
  </si>
  <si>
    <t>Sierra</t>
  </si>
  <si>
    <t>Sierra County</t>
  </si>
  <si>
    <t>Paramount - 247</t>
  </si>
  <si>
    <t>2069-70A - 116</t>
  </si>
  <si>
    <t>2069-70B - 117</t>
  </si>
  <si>
    <t>Siskiyou</t>
  </si>
  <si>
    <t>Siskiyou County</t>
  </si>
  <si>
    <t>Pasadena - 249</t>
  </si>
  <si>
    <t>2070-71A - 118</t>
  </si>
  <si>
    <t>2070-71B - 119</t>
  </si>
  <si>
    <t>Solano</t>
  </si>
  <si>
    <t>Pico Rivera - 253</t>
  </si>
  <si>
    <t>2071-72A - 120</t>
  </si>
  <si>
    <t>2071-72B - 121</t>
  </si>
  <si>
    <t>Sonoma</t>
  </si>
  <si>
    <t>Pomona - 260</t>
  </si>
  <si>
    <t>2072-73A - 122</t>
  </si>
  <si>
    <t>2072-73B - 123</t>
  </si>
  <si>
    <t>Stanislaus</t>
  </si>
  <si>
    <t>Rancho Palos Verdes - 267</t>
  </si>
  <si>
    <t>2073-74A - 124</t>
  </si>
  <si>
    <t>2073-74B - 125</t>
  </si>
  <si>
    <t>Sutter</t>
  </si>
  <si>
    <t>Redondo Beach - 270</t>
  </si>
  <si>
    <t>2074-75A - 126</t>
  </si>
  <si>
    <t>2074-75B - 127</t>
  </si>
  <si>
    <t>Tehama</t>
  </si>
  <si>
    <t>Tehama County</t>
  </si>
  <si>
    <t>Rosemead - 283</t>
  </si>
  <si>
    <t>2075-76A - 128</t>
  </si>
  <si>
    <t>2075-76B - 129</t>
  </si>
  <si>
    <t>Trinity</t>
  </si>
  <si>
    <t>Trinity County</t>
  </si>
  <si>
    <t>San Dimas - 296</t>
  </si>
  <si>
    <t>2076-77A - 130</t>
  </si>
  <si>
    <t>2076-77B - 131</t>
  </si>
  <si>
    <t>Tulare</t>
  </si>
  <si>
    <t>San Fernando City - 297</t>
  </si>
  <si>
    <t>2077-78A - 132</t>
  </si>
  <si>
    <t>2077-78B - 133</t>
  </si>
  <si>
    <t>Tuolumne</t>
  </si>
  <si>
    <t>San Gabriel - 299</t>
  </si>
  <si>
    <t>2078-79A - 134</t>
  </si>
  <si>
    <t>2078-79B - 135</t>
  </si>
  <si>
    <t>Ventura</t>
  </si>
  <si>
    <t>Santa Clarita - 316</t>
  </si>
  <si>
    <t>2079-80A - 136</t>
  </si>
  <si>
    <t>2079-80B - 137</t>
  </si>
  <si>
    <t>Yolo</t>
  </si>
  <si>
    <t>Santa Fe Springs - 319</t>
  </si>
  <si>
    <t>2080-81A - 138</t>
  </si>
  <si>
    <t>2080-81B - 139</t>
  </si>
  <si>
    <t>Yuba</t>
  </si>
  <si>
    <t>Santa Monica - 321</t>
  </si>
  <si>
    <t>2081-82A - 140</t>
  </si>
  <si>
    <t>2081-82B - 141</t>
  </si>
  <si>
    <t>Sierra Madre - 333</t>
  </si>
  <si>
    <t>2082-83A - 142</t>
  </si>
  <si>
    <t>2082-83B - 143</t>
  </si>
  <si>
    <t>Signal Hill - 334</t>
  </si>
  <si>
    <t>2083-84A - 144</t>
  </si>
  <si>
    <t>2083-84B - 145</t>
  </si>
  <si>
    <t>Actual</t>
  </si>
  <si>
    <t>South El Monte - 341</t>
  </si>
  <si>
    <t>2084-85A - 146</t>
  </si>
  <si>
    <t>2084-85B - 147</t>
  </si>
  <si>
    <t>Estimate</t>
  </si>
  <si>
    <t>South Gate - 342</t>
  </si>
  <si>
    <t>2085-86A - 148</t>
  </si>
  <si>
    <t>2085-86B - 149</t>
  </si>
  <si>
    <t>South Pasadena - 344</t>
  </si>
  <si>
    <t>2086-87A - 150</t>
  </si>
  <si>
    <t>2086-87B - 151</t>
  </si>
  <si>
    <t>Temple City - 356</t>
  </si>
  <si>
    <t>2087-88A - 152</t>
  </si>
  <si>
    <t>2087-88B - 153</t>
  </si>
  <si>
    <t>Torrance - 359</t>
  </si>
  <si>
    <t>2088-89A - 154</t>
  </si>
  <si>
    <t>2088-89B - 155</t>
  </si>
  <si>
    <t>Vernon - 374</t>
  </si>
  <si>
    <t>2089-90A - 156</t>
  </si>
  <si>
    <t>2089-90B - 157</t>
  </si>
  <si>
    <t>Walnut - 379</t>
  </si>
  <si>
    <t>2090-91A - 158</t>
  </si>
  <si>
    <t>2090-91B - 159</t>
  </si>
  <si>
    <t>West Covina - 384</t>
  </si>
  <si>
    <t>2091-92A - 160</t>
  </si>
  <si>
    <t>2091-92B - 161</t>
  </si>
  <si>
    <t>West Hollywood - 385</t>
  </si>
  <si>
    <t>2092-93A - 162</t>
  </si>
  <si>
    <t>2092-93B - 163</t>
  </si>
  <si>
    <t>Whittier - 389</t>
  </si>
  <si>
    <t>2093-94A - 164</t>
  </si>
  <si>
    <t>2093-94B - 165</t>
  </si>
  <si>
    <t>2094-95A - 166</t>
  </si>
  <si>
    <t>2094-95B - 167</t>
  </si>
  <si>
    <t>2095-96A - 168</t>
  </si>
  <si>
    <t>2095-96B - 169</t>
  </si>
  <si>
    <t>2096-97A - 170</t>
  </si>
  <si>
    <t>2096-97B - 171</t>
  </si>
  <si>
    <t>2097-98A - 172</t>
  </si>
  <si>
    <t>2097-98B - 173</t>
  </si>
  <si>
    <t>2098-99A - 174</t>
  </si>
  <si>
    <t>2098-99B - 175</t>
  </si>
  <si>
    <t>2099-00A - 176</t>
  </si>
  <si>
    <t>2099-00B - 177</t>
  </si>
  <si>
    <t>Select cycle</t>
  </si>
  <si>
    <t>Jul 1 - Dec 31</t>
  </si>
  <si>
    <t>Select type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</si>
  <si>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</si>
  <si>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</si>
  <si>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</si>
  <si>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</si>
  <si>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</si>
  <si>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</si>
  <si>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</si>
  <si>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</si>
  <si>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</si>
  <si>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</si>
  <si>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</si>
  <si>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</si>
  <si>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</si>
  <si>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</si>
  <si>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</si>
  <si>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</si>
  <si>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</si>
  <si>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</si>
  <si>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</si>
  <si>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</si>
  <si>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</si>
  <si>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</si>
  <si>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</si>
  <si>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</si>
  <si>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</si>
  <si>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</si>
  <si>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</si>
  <si>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</si>
  <si>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</si>
  <si>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</si>
  <si>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</si>
  <si>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</si>
  <si>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</si>
  <si>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</si>
  <si>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</si>
  <si>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</si>
  <si>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</si>
  <si>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</si>
  <si>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</si>
  <si>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</si>
  <si>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</si>
  <si>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</si>
  <si>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</si>
  <si>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</si>
  <si>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</si>
  <si>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</si>
  <si>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</si>
  <si>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</si>
  <si>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</si>
  <si>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</si>
  <si>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</si>
  <si>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</si>
  <si>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</si>
  <si>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</si>
  <si>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</si>
  <si>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</si>
  <si>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</si>
  <si>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</si>
  <si>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</si>
  <si>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</si>
  <si>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</si>
  <si>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Column62</t>
  </si>
  <si>
    <t>Column63</t>
  </si>
  <si>
    <t>Column64</t>
  </si>
  <si>
    <t>Column65</t>
  </si>
  <si>
    <t>Column66</t>
  </si>
  <si>
    <t>Column67</t>
  </si>
  <si>
    <t>Column68</t>
  </si>
  <si>
    <t>Column69</t>
  </si>
  <si>
    <t>Column70</t>
  </si>
  <si>
    <t>Column71</t>
  </si>
  <si>
    <t>Column72</t>
  </si>
  <si>
    <t>Column73</t>
  </si>
  <si>
    <t>SuccessorAgencyID</t>
  </si>
  <si>
    <t>CacDistributedRpttfNonAdminPeriodA</t>
  </si>
  <si>
    <t>CacDistributedRpttfAdminPeriodA</t>
  </si>
  <si>
    <t>CacResidualBalancePeriodA</t>
  </si>
  <si>
    <t>PeriodID</t>
  </si>
  <si>
    <t>CacDistributedRpttfNonAdminPeriodB</t>
  </si>
  <si>
    <t>CacDistributedRpttfAdminPeriodB</t>
  </si>
  <si>
    <t>CacResidualBalancePeriodB</t>
  </si>
  <si>
    <t>Column74</t>
  </si>
  <si>
    <t>N/A</t>
  </si>
  <si>
    <t>Column75</t>
  </si>
  <si>
    <r>
      <t xml:space="preserve">Less Prior Period Adjustments (PPA) </t>
    </r>
    <r>
      <rPr>
        <sz val="10"/>
        <color rgb="FFFF0000"/>
        <rFont val="Century Gothic"/>
        <family val="2"/>
      </rPr>
      <t>(Enter as a negative number)</t>
    </r>
  </si>
  <si>
    <t>SCO invoices for Audit and Oversight - Funding should only be allocated for this purpose when there is sufficient RPTTF to fully fund the approved enforceable obligations as shown on line 39.</t>
  </si>
  <si>
    <r>
      <t>Administrative Distributions</t>
    </r>
    <r>
      <rPr>
        <b/>
        <sz val="10"/>
        <rFont val="Century Gothic"/>
        <family val="2"/>
      </rPr>
      <t>:</t>
    </r>
  </si>
  <si>
    <r>
      <t>Total Administrative Distributions</t>
    </r>
    <r>
      <rPr>
        <sz val="10"/>
        <rFont val="Century Gothic"/>
        <family val="2"/>
      </rPr>
      <t xml:space="preserve"> (sum of lines 11:14)</t>
    </r>
  </si>
  <si>
    <r>
      <t xml:space="preserve">Total Administrative and Passthrough Distributions </t>
    </r>
    <r>
      <rPr>
        <sz val="10"/>
        <rFont val="Century Gothic"/>
        <family val="2"/>
      </rPr>
      <t>(line 15 plus 32)</t>
    </r>
  </si>
  <si>
    <r>
      <t xml:space="preserve">Total RPTTF Available to Fund Successor Agency (SA) Enforceable Obligations (EOs) </t>
    </r>
    <r>
      <rPr>
        <sz val="10"/>
        <rFont val="Century Gothic"/>
        <family val="2"/>
      </rPr>
      <t>(line 8 minus 33)</t>
    </r>
  </si>
  <si>
    <r>
      <t xml:space="preserve">Total Finance Approved RPTTF for Distribution </t>
    </r>
    <r>
      <rPr>
        <sz val="10"/>
        <rFont val="Century Gothic"/>
        <family val="2"/>
      </rPr>
      <t>(sum of lines 36:38)</t>
    </r>
  </si>
  <si>
    <r>
      <t xml:space="preserve">Insufficient RPTTF </t>
    </r>
    <r>
      <rPr>
        <sz val="10"/>
        <rFont val="Century Gothic"/>
        <family val="2"/>
      </rPr>
      <t>(line 39 minus 44)</t>
    </r>
    <r>
      <rPr>
        <b/>
        <sz val="10"/>
        <rFont val="Century Gothic"/>
        <family val="2"/>
      </rPr>
      <t xml:space="preserve">
</t>
    </r>
    <r>
      <rPr>
        <sz val="10"/>
        <rFont val="Century Gothic"/>
        <family val="2"/>
      </rPr>
      <t>If there is insufficient RPTTF in "A" period, shortfall will be funded in "B" period, if possible.</t>
    </r>
  </si>
  <si>
    <r>
      <t xml:space="preserve">Total CAC Distributed RPTTF for SA EOs </t>
    </r>
    <r>
      <rPr>
        <sz val="10"/>
        <rFont val="Century Gothic"/>
        <family val="2"/>
      </rPr>
      <t>(line 41 plus 42)</t>
    </r>
  </si>
  <si>
    <t>Administrative Fees to CAC</t>
  </si>
  <si>
    <t>SB 2557 Administrative Fees</t>
  </si>
  <si>
    <t>Pension Override/State Water Project Override Revenues pursuant to HSC 34183 (a) (1) (B)</t>
  </si>
  <si>
    <r>
      <t xml:space="preserve">Total Passthrough Distributions </t>
    </r>
    <r>
      <rPr>
        <sz val="10"/>
        <rFont val="Century Gothic"/>
        <family val="2"/>
      </rPr>
      <t>(sum of lines 17:31)</t>
    </r>
  </si>
  <si>
    <t>Total Residual Distributions to K-14 Schools (sum of lines 53:56)</t>
  </si>
  <si>
    <r>
      <t xml:space="preserve">Insufficient RPTTF </t>
    </r>
    <r>
      <rPr>
        <sz val="10"/>
        <rFont val="Century Gothic"/>
        <family val="2"/>
      </rPr>
      <t xml:space="preserve">(See line 43 in "A" ROPS)
Insufficient RPTTF in "A" Period for Finance Approved RPTTF to be Funded in "B" Period </t>
    </r>
  </si>
  <si>
    <r>
      <t xml:space="preserve">Total CAC Distributed RPTTF for SA EOs </t>
    </r>
    <r>
      <rPr>
        <sz val="10"/>
        <rFont val="Century Gothic"/>
        <family val="2"/>
      </rPr>
      <t>(sum of lines 41:43)</t>
    </r>
  </si>
  <si>
    <r>
      <t>Comments:</t>
    </r>
    <r>
      <rPr>
        <sz val="10"/>
        <rFont val="Century Gothic"/>
        <family val="2"/>
      </rPr>
      <t xml:space="preserve"> </t>
    </r>
  </si>
  <si>
    <r>
      <t xml:space="preserve">Total ROPS Only RPTTF Balance Available for Distribution to ATEs
</t>
    </r>
    <r>
      <rPr>
        <sz val="10"/>
        <rFont val="Century Gothic"/>
        <family val="2"/>
      </rPr>
      <t>(line 34 minus 44:47)</t>
    </r>
  </si>
  <si>
    <r>
      <t xml:space="preserve">Total RPTTF Deposits </t>
    </r>
    <r>
      <rPr>
        <sz val="10"/>
        <rFont val="Century Gothic"/>
        <family val="2"/>
      </rPr>
      <t>(sum of lines 1:6)</t>
    </r>
  </si>
  <si>
    <t>K-12 School - Other  (H&amp;S Code 33676)</t>
  </si>
  <si>
    <t>Community College - Other (H&amp;S Code 33676)</t>
  </si>
  <si>
    <t>County Office of Education - Other (H&amp;S Code 33676)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</si>
</sst>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10"/>
      <color rgb="FFC00000"/>
      <name val="Century Gothic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entury Gothic"/>
      <family val="2"/>
    </font>
    <font>
      <sz val="10"/>
      <name val="Century Gothic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0EEE4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</cellStyleXfs>
  <cellXfs count="147">
    <xf numFmtId="0" fontId="0" fillId="0" borderId="0" xfId="0"/>
    <xf numFmtId="0" fontId="5" fillId="0" borderId="0" xfId="0" applyFont="1"/>
    <xf numFmtId="0" fontId="7" fillId="12" borderId="0" xfId="4" applyFont="1" applyFill="1"/>
    <xf numFmtId="0" fontId="7" fillId="0" borderId="0" xfId="4" applyFont="1"/>
    <xf numFmtId="0" fontId="7" fillId="0" borderId="0" xfId="0" applyFont="1"/>
    <xf numFmtId="0" fontId="0" fillId="12" borderId="0" xfId="0" applyFill="1"/>
    <xf numFmtId="0" fontId="0" fillId="0" borderId="0" xfId="0" applyFont="1"/>
    <xf numFmtId="0" fontId="0" fillId="0" borderId="0" xfId="0" applyNumberFormat="1"/>
    <xf numFmtId="0" fontId="1" fillId="12" borderId="0" xfId="4" applyFont="1" applyFill="1"/>
    <xf numFmtId="0" fontId="1" fillId="0" borderId="0" xfId="0" applyFont="1"/>
    <xf numFmtId="38" fontId="2" fillId="0" borderId="1" xfId="0" applyNumberFormat="1" applyFont="1" applyBorder="1" applyAlignment="1" applyProtection="1">
      <alignment vertical="center" wrapText="1"/>
      <protection locked="0"/>
    </xf>
    <xf numFmtId="38" fontId="2" fillId="0" borderId="1" xfId="0" applyNumberFormat="1" applyFont="1" applyBorder="1" applyAlignment="1" applyProtection="1">
      <alignment horizontal="left" vertical="center"/>
      <protection locked="0"/>
    </xf>
    <xf numFmtId="38" fontId="2" fillId="0" borderId="1" xfId="0" applyNumberFormat="1" applyFont="1" applyFill="1" applyBorder="1" applyAlignment="1" applyProtection="1">
      <alignment horizontal="left" vertical="center"/>
      <protection locked="0"/>
    </xf>
    <xf numFmtId="38" fontId="2" fillId="0" borderId="1" xfId="0" applyNumberFormat="1" applyFont="1" applyFill="1" applyBorder="1" applyAlignment="1" applyProtection="1">
      <alignment horizontal="right" vertical="top"/>
      <protection locked="0"/>
    </xf>
    <xf numFmtId="38" fontId="2" fillId="0" borderId="1" xfId="3" applyNumberFormat="1" applyFont="1" applyFill="1" applyBorder="1" applyAlignment="1" applyProtection="1">
      <alignment horizontal="right" vertical="top"/>
      <protection locked="0"/>
    </xf>
    <xf numFmtId="38" fontId="2" fillId="0" borderId="1" xfId="1" applyNumberFormat="1" applyFont="1" applyFill="1" applyBorder="1" applyAlignment="1" applyProtection="1">
      <alignment horizontal="right" vertical="top"/>
      <protection locked="0"/>
    </xf>
    <xf numFmtId="38" fontId="2" fillId="0" borderId="1" xfId="2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vertical="top" wrapText="1"/>
    </xf>
    <xf numFmtId="38" fontId="2" fillId="0" borderId="1" xfId="0" applyNumberFormat="1" applyFont="1" applyBorder="1" applyAlignment="1" applyProtection="1">
      <alignment vertical="top"/>
    </xf>
    <xf numFmtId="0" fontId="2" fillId="0" borderId="1" xfId="0" applyFont="1" applyBorder="1" applyAlignment="1" applyProtection="1">
      <alignment vertical="top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 wrapText="1"/>
    </xf>
    <xf numFmtId="38" fontId="2" fillId="0" borderId="1" xfId="0" applyNumberFormat="1" applyFont="1" applyBorder="1" applyAlignment="1" applyProtection="1">
      <alignment vertical="center" wrapText="1"/>
    </xf>
    <xf numFmtId="38" fontId="2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38" fontId="2" fillId="0" borderId="1" xfId="0" applyNumberFormat="1" applyFont="1" applyBorder="1" applyAlignment="1" applyProtection="1">
      <alignment horizontal="left" vertical="center"/>
    </xf>
    <xf numFmtId="38" fontId="3" fillId="0" borderId="1" xfId="0" applyNumberFormat="1" applyFont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right" vertical="center" wrapText="1"/>
    </xf>
    <xf numFmtId="38" fontId="3" fillId="0" borderId="1" xfId="0" applyNumberFormat="1" applyFont="1" applyFill="1" applyBorder="1" applyAlignment="1" applyProtection="1">
      <alignment horizontal="centerContinuous" vertical="center"/>
    </xf>
    <xf numFmtId="38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Continuous" vertical="center"/>
    </xf>
    <xf numFmtId="0" fontId="3" fillId="9" borderId="1" xfId="0" applyFont="1" applyFill="1" applyBorder="1" applyAlignment="1" applyProtection="1">
      <alignment horizontal="center" wrapText="1"/>
    </xf>
    <xf numFmtId="38" fontId="3" fillId="9" borderId="1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vertical="top"/>
    </xf>
    <xf numFmtId="0" fontId="3" fillId="3" borderId="1" xfId="0" applyFont="1" applyFill="1" applyBorder="1" applyAlignment="1" applyProtection="1">
      <alignment horizontal="left" vertical="top" wrapText="1"/>
    </xf>
    <xf numFmtId="38" fontId="3" fillId="3" borderId="1" xfId="0" applyNumberFormat="1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left" vertical="top" wrapText="1"/>
    </xf>
    <xf numFmtId="38" fontId="2" fillId="0" borderId="1" xfId="0" applyNumberFormat="1" applyFont="1" applyFill="1" applyBorder="1" applyAlignment="1" applyProtection="1">
      <alignment horizontal="right" vertical="top"/>
    </xf>
    <xf numFmtId="38" fontId="3" fillId="3" borderId="1" xfId="0" applyNumberFormat="1" applyFont="1" applyFill="1" applyBorder="1" applyAlignment="1" applyProtection="1">
      <alignment horizontal="right" vertical="top"/>
    </xf>
    <xf numFmtId="0" fontId="3" fillId="7" borderId="1" xfId="0" applyFont="1" applyFill="1" applyBorder="1" applyAlignment="1" applyProtection="1">
      <alignment horizontal="left" vertical="top" wrapText="1"/>
    </xf>
    <xf numFmtId="38" fontId="3" fillId="7" borderId="1" xfId="1" applyNumberFormat="1" applyFont="1" applyFill="1" applyBorder="1" applyAlignment="1" applyProtection="1">
      <alignment horizontal="right" vertical="top"/>
    </xf>
    <xf numFmtId="0" fontId="3" fillId="0" borderId="1" xfId="0" applyFont="1" applyFill="1" applyBorder="1" applyAlignment="1" applyProtection="1">
      <alignment horizontal="left" vertical="top" wrapText="1"/>
    </xf>
    <xf numFmtId="38" fontId="3" fillId="9" borderId="1" xfId="0" applyNumberFormat="1" applyFont="1" applyFill="1" applyBorder="1" applyAlignment="1" applyProtection="1">
      <alignment horizontal="right" vertical="top"/>
    </xf>
    <xf numFmtId="0" fontId="3" fillId="0" borderId="1" xfId="0" applyFont="1" applyBorder="1" applyAlignment="1" applyProtection="1">
      <alignment vertical="top"/>
    </xf>
    <xf numFmtId="38" fontId="2" fillId="0" borderId="1" xfId="1" applyNumberFormat="1" applyFont="1" applyFill="1" applyBorder="1" applyAlignment="1" applyProtection="1">
      <alignment horizontal="right" vertical="top"/>
    </xf>
    <xf numFmtId="0" fontId="3" fillId="6" borderId="1" xfId="0" applyFont="1" applyFill="1" applyBorder="1" applyAlignment="1" applyProtection="1">
      <alignment horizontal="left" vertical="top" wrapText="1"/>
    </xf>
    <xf numFmtId="38" fontId="3" fillId="6" borderId="1" xfId="1" applyNumberFormat="1" applyFont="1" applyFill="1" applyBorder="1" applyAlignment="1" applyProtection="1">
      <alignment horizontal="right" vertical="top"/>
    </xf>
    <xf numFmtId="38" fontId="2" fillId="6" borderId="1" xfId="1" applyNumberFormat="1" applyFont="1" applyFill="1" applyBorder="1" applyAlignment="1" applyProtection="1">
      <alignment horizontal="right" vertical="top"/>
    </xf>
    <xf numFmtId="0" fontId="3" fillId="7" borderId="1" xfId="1" applyNumberFormat="1" applyFont="1" applyFill="1" applyBorder="1" applyAlignment="1" applyProtection="1">
      <alignment horizontal="left" vertical="top" wrapText="1"/>
    </xf>
    <xf numFmtId="0" fontId="3" fillId="5" borderId="1" xfId="0" applyFont="1" applyFill="1" applyBorder="1" applyAlignment="1" applyProtection="1">
      <alignment horizontal="left" vertical="top" wrapText="1"/>
    </xf>
    <xf numFmtId="38" fontId="3" fillId="5" borderId="1" xfId="1" applyNumberFormat="1" applyFont="1" applyFill="1" applyBorder="1" applyAlignment="1" applyProtection="1">
      <alignment horizontal="right" vertical="top"/>
    </xf>
    <xf numFmtId="0" fontId="3" fillId="4" borderId="1" xfId="0" applyFont="1" applyFill="1" applyBorder="1" applyAlignment="1" applyProtection="1">
      <alignment horizontal="left" vertical="top" wrapText="1"/>
    </xf>
    <xf numFmtId="38" fontId="3" fillId="4" borderId="1" xfId="1" applyNumberFormat="1" applyFont="1" applyFill="1" applyBorder="1" applyAlignment="1" applyProtection="1">
      <alignment horizontal="right" vertical="top"/>
    </xf>
    <xf numFmtId="0" fontId="3" fillId="8" borderId="1" xfId="0" applyFont="1" applyFill="1" applyBorder="1" applyAlignment="1" applyProtection="1">
      <alignment horizontal="left" vertical="top" wrapText="1"/>
    </xf>
    <xf numFmtId="38" fontId="3" fillId="8" borderId="1" xfId="1" applyNumberFormat="1" applyFont="1" applyFill="1" applyBorder="1" applyAlignment="1" applyProtection="1">
      <alignment horizontal="right" vertical="top"/>
    </xf>
    <xf numFmtId="38" fontId="2" fillId="8" borderId="1" xfId="0" applyNumberFormat="1" applyFont="1" applyFill="1" applyBorder="1" applyAlignment="1" applyProtection="1">
      <alignment horizontal="right" vertical="top"/>
    </xf>
    <xf numFmtId="0" fontId="3" fillId="5" borderId="1" xfId="1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38" fontId="3" fillId="2" borderId="1" xfId="1" applyNumberFormat="1" applyFont="1" applyFill="1" applyBorder="1" applyAlignment="1" applyProtection="1">
      <alignment horizontal="right" vertical="top"/>
    </xf>
    <xf numFmtId="0" fontId="3" fillId="11" borderId="1" xfId="0" applyFont="1" applyFill="1" applyBorder="1" applyAlignment="1" applyProtection="1">
      <alignment horizontal="left" vertical="top" wrapText="1"/>
    </xf>
    <xf numFmtId="38" fontId="3" fillId="11" borderId="1" xfId="1" applyNumberFormat="1" applyFont="1" applyFill="1" applyBorder="1" applyAlignment="1" applyProtection="1">
      <alignment horizontal="right" vertical="top"/>
    </xf>
    <xf numFmtId="0" fontId="3" fillId="2" borderId="1" xfId="1" applyNumberFormat="1" applyFont="1" applyFill="1" applyBorder="1" applyAlignment="1" applyProtection="1">
      <alignment horizontal="left" vertical="top" wrapText="1"/>
    </xf>
    <xf numFmtId="0" fontId="3" fillId="10" borderId="1" xfId="0" applyFont="1" applyFill="1" applyBorder="1" applyAlignment="1" applyProtection="1">
      <alignment horizontal="left" vertical="top" wrapText="1"/>
    </xf>
    <xf numFmtId="38" fontId="3" fillId="10" borderId="1" xfId="1" applyNumberFormat="1" applyFont="1" applyFill="1" applyBorder="1" applyAlignment="1" applyProtection="1">
      <alignment horizontal="right" vertical="top"/>
    </xf>
    <xf numFmtId="0" fontId="2" fillId="10" borderId="1" xfId="0" applyFont="1" applyFill="1" applyBorder="1" applyAlignment="1" applyProtection="1">
      <alignment horizontal="left" vertical="top" wrapText="1"/>
    </xf>
    <xf numFmtId="9" fontId="2" fillId="10" borderId="1" xfId="1" applyNumberFormat="1" applyFont="1" applyFill="1" applyBorder="1" applyAlignment="1" applyProtection="1">
      <alignment vertical="top"/>
    </xf>
    <xf numFmtId="0" fontId="3" fillId="0" borderId="1" xfId="0" applyFont="1" applyFill="1" applyBorder="1" applyAlignment="1" applyProtection="1">
      <alignment vertical="top" wrapText="1"/>
    </xf>
    <xf numFmtId="38" fontId="3" fillId="0" borderId="1" xfId="0" applyNumberFormat="1" applyFont="1" applyFill="1" applyBorder="1" applyAlignment="1" applyProtection="1">
      <alignment vertical="top"/>
    </xf>
    <xf numFmtId="38" fontId="2" fillId="0" borderId="1" xfId="1" applyNumberFormat="1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vertical="top" wrapText="1"/>
    </xf>
    <xf numFmtId="38" fontId="2" fillId="0" borderId="1" xfId="0" applyNumberFormat="1" applyFont="1" applyFill="1" applyBorder="1" applyAlignment="1" applyProtection="1">
      <alignment vertical="top"/>
    </xf>
    <xf numFmtId="38" fontId="3" fillId="0" borderId="1" xfId="0" applyNumberFormat="1" applyFont="1" applyBorder="1" applyAlignment="1" applyProtection="1">
      <alignment vertical="top"/>
    </xf>
    <xf numFmtId="0" fontId="2" fillId="0" borderId="1" xfId="0" applyFont="1" applyBorder="1" applyAlignment="1" applyProtection="1">
      <alignment vertical="top" wrapText="1"/>
      <protection locked="0"/>
    </xf>
    <xf numFmtId="38" fontId="2" fillId="0" borderId="1" xfId="0" applyNumberFormat="1" applyFont="1" applyBorder="1" applyAlignment="1" applyProtection="1">
      <alignment horizontal="left" vertical="center" wrapText="1"/>
      <protection locked="0"/>
    </xf>
    <xf numFmtId="38" fontId="2" fillId="0" borderId="1" xfId="0" applyNumberFormat="1" applyFont="1" applyFill="1" applyBorder="1" applyAlignment="1" applyProtection="1">
      <alignment horizontal="left" vertical="center" wrapText="1"/>
      <protection locked="0"/>
    </xf>
    <xf numFmtId="38" fontId="2" fillId="0" borderId="3" xfId="0" applyNumberFormat="1" applyFont="1" applyFill="1" applyBorder="1" applyAlignment="1" applyProtection="1">
      <alignment horizontal="right" vertical="top" wrapText="1"/>
      <protection locked="0"/>
    </xf>
    <xf numFmtId="38" fontId="2" fillId="0" borderId="3" xfId="3" applyNumberFormat="1" applyFont="1" applyFill="1" applyBorder="1" applyAlignment="1" applyProtection="1">
      <alignment horizontal="right" vertical="top" wrapText="1"/>
      <protection locked="0"/>
    </xf>
    <xf numFmtId="38" fontId="2" fillId="0" borderId="3" xfId="1" applyNumberFormat="1" applyFont="1" applyFill="1" applyBorder="1" applyAlignment="1" applyProtection="1">
      <alignment horizontal="right" vertical="top" wrapText="1"/>
      <protection locked="0"/>
    </xf>
    <xf numFmtId="38" fontId="2" fillId="0" borderId="3" xfId="2" applyNumberFormat="1" applyFont="1" applyFill="1" applyBorder="1" applyAlignment="1" applyProtection="1">
      <alignment horizontal="right" vertical="top" wrapText="1"/>
      <protection locked="0"/>
    </xf>
    <xf numFmtId="38" fontId="4" fillId="0" borderId="1" xfId="0" applyNumberFormat="1" applyFont="1" applyFill="1" applyBorder="1" applyAlignment="1" applyProtection="1">
      <alignment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</xf>
    <xf numFmtId="38" fontId="2" fillId="0" borderId="1" xfId="0" applyNumberFormat="1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left" vertical="center" wrapText="1"/>
    </xf>
    <xf numFmtId="38" fontId="2" fillId="0" borderId="1" xfId="0" applyNumberFormat="1" applyFont="1" applyBorder="1" applyAlignment="1" applyProtection="1">
      <alignment horizontal="left" vertical="center" wrapText="1"/>
    </xf>
    <xf numFmtId="38" fontId="3" fillId="0" borderId="1" xfId="0" applyNumberFormat="1" applyFont="1" applyBorder="1" applyAlignment="1" applyProtection="1">
      <alignment horizontal="left" vertical="center" wrapText="1"/>
    </xf>
    <xf numFmtId="38" fontId="3" fillId="0" borderId="1" xfId="0" applyNumberFormat="1" applyFont="1" applyFill="1" applyBorder="1" applyAlignment="1" applyProtection="1">
      <alignment horizontal="centerContinuous" vertical="center" wrapText="1"/>
    </xf>
    <xf numFmtId="38" fontId="3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Continuous" vertical="center" wrapText="1"/>
    </xf>
    <xf numFmtId="0" fontId="3" fillId="9" borderId="0" xfId="0" applyFont="1" applyFill="1" applyBorder="1" applyAlignment="1" applyProtection="1">
      <alignment horizontal="center" wrapText="1"/>
    </xf>
    <xf numFmtId="0" fontId="3" fillId="9" borderId="5" xfId="0" applyFont="1" applyFill="1" applyBorder="1" applyAlignment="1" applyProtection="1">
      <alignment horizontal="center" wrapText="1"/>
    </xf>
    <xf numFmtId="38" fontId="3" fillId="9" borderId="5" xfId="0" applyNumberFormat="1" applyFont="1" applyFill="1" applyBorder="1" applyAlignment="1" applyProtection="1">
      <alignment horizontal="center" wrapText="1"/>
    </xf>
    <xf numFmtId="0" fontId="3" fillId="9" borderId="4" xfId="0" applyFont="1" applyFill="1" applyBorder="1" applyAlignment="1" applyProtection="1">
      <alignment horizontal="center" wrapText="1"/>
    </xf>
    <xf numFmtId="0" fontId="3" fillId="9" borderId="3" xfId="0" applyFont="1" applyFill="1" applyBorder="1" applyAlignment="1" applyProtection="1">
      <alignment horizontal="center" wrapText="1"/>
    </xf>
    <xf numFmtId="38" fontId="3" fillId="9" borderId="3" xfId="0" applyNumberFormat="1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vertical="top" wrapText="1"/>
    </xf>
    <xf numFmtId="38" fontId="2" fillId="0" borderId="3" xfId="0" applyNumberFormat="1" applyFont="1" applyFill="1" applyBorder="1" applyAlignment="1" applyProtection="1">
      <alignment horizontal="right" vertical="top" wrapText="1"/>
    </xf>
    <xf numFmtId="38" fontId="3" fillId="3" borderId="3" xfId="0" applyNumberFormat="1" applyFont="1" applyFill="1" applyBorder="1" applyAlignment="1" applyProtection="1">
      <alignment horizontal="right" vertical="top" wrapText="1"/>
    </xf>
    <xf numFmtId="38" fontId="3" fillId="7" borderId="3" xfId="1" applyNumberFormat="1" applyFont="1" applyFill="1" applyBorder="1" applyAlignment="1" applyProtection="1">
      <alignment horizontal="right" vertical="top" wrapText="1"/>
    </xf>
    <xf numFmtId="38" fontId="3" fillId="9" borderId="3" xfId="0" applyNumberFormat="1" applyFont="1" applyFill="1" applyBorder="1" applyAlignment="1" applyProtection="1">
      <alignment horizontal="right" vertical="top" wrapText="1"/>
    </xf>
    <xf numFmtId="0" fontId="3" fillId="0" borderId="1" xfId="0" applyFont="1" applyBorder="1" applyAlignment="1" applyProtection="1">
      <alignment vertical="top" wrapText="1"/>
    </xf>
    <xf numFmtId="38" fontId="2" fillId="0" borderId="3" xfId="1" applyNumberFormat="1" applyFont="1" applyFill="1" applyBorder="1" applyAlignment="1" applyProtection="1">
      <alignment horizontal="right" vertical="top" wrapText="1"/>
    </xf>
    <xf numFmtId="38" fontId="3" fillId="6" borderId="3" xfId="1" applyNumberFormat="1" applyFont="1" applyFill="1" applyBorder="1" applyAlignment="1" applyProtection="1">
      <alignment horizontal="right" vertical="top" wrapText="1"/>
    </xf>
    <xf numFmtId="38" fontId="2" fillId="6" borderId="3" xfId="1" applyNumberFormat="1" applyFont="1" applyFill="1" applyBorder="1" applyAlignment="1" applyProtection="1">
      <alignment horizontal="right" vertical="top" wrapText="1"/>
    </xf>
    <xf numFmtId="38" fontId="3" fillId="5" borderId="3" xfId="1" applyNumberFormat="1" applyFont="1" applyFill="1" applyBorder="1" applyAlignment="1" applyProtection="1">
      <alignment horizontal="right" vertical="top" wrapText="1"/>
    </xf>
    <xf numFmtId="38" fontId="3" fillId="4" borderId="3" xfId="1" applyNumberFormat="1" applyFont="1" applyFill="1" applyBorder="1" applyAlignment="1" applyProtection="1">
      <alignment horizontal="right" vertical="top" wrapText="1"/>
    </xf>
    <xf numFmtId="38" fontId="3" fillId="8" borderId="3" xfId="1" applyNumberFormat="1" applyFont="1" applyFill="1" applyBorder="1" applyAlignment="1" applyProtection="1">
      <alignment horizontal="right" vertical="top" wrapText="1"/>
    </xf>
    <xf numFmtId="38" fontId="3" fillId="2" borderId="3" xfId="1" applyNumberFormat="1" applyFont="1" applyFill="1" applyBorder="1" applyAlignment="1" applyProtection="1">
      <alignment horizontal="right" vertical="top" wrapText="1"/>
    </xf>
    <xf numFmtId="38" fontId="3" fillId="11" borderId="3" xfId="1" applyNumberFormat="1" applyFont="1" applyFill="1" applyBorder="1" applyAlignment="1" applyProtection="1">
      <alignment horizontal="right" vertical="top" wrapText="1"/>
    </xf>
    <xf numFmtId="0" fontId="3" fillId="10" borderId="3" xfId="0" applyFont="1" applyFill="1" applyBorder="1" applyAlignment="1" applyProtection="1">
      <alignment horizontal="left" vertical="top" wrapText="1"/>
    </xf>
    <xf numFmtId="38" fontId="3" fillId="10" borderId="3" xfId="1" applyNumberFormat="1" applyFont="1" applyFill="1" applyBorder="1" applyAlignment="1" applyProtection="1">
      <alignment horizontal="right" vertical="top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2" fillId="10" borderId="2" xfId="0" applyFont="1" applyFill="1" applyBorder="1" applyAlignment="1" applyProtection="1">
      <alignment horizontal="left" vertical="top" wrapText="1"/>
    </xf>
    <xf numFmtId="9" fontId="2" fillId="10" borderId="2" xfId="1" applyNumberFormat="1" applyFont="1" applyFill="1" applyBorder="1" applyAlignment="1" applyProtection="1">
      <alignment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38" fontId="3" fillId="0" borderId="1" xfId="0" applyNumberFormat="1" applyFont="1" applyFill="1" applyBorder="1" applyAlignment="1" applyProtection="1">
      <alignment vertical="top" wrapText="1"/>
    </xf>
    <xf numFmtId="38" fontId="2" fillId="0" borderId="1" xfId="1" applyNumberFormat="1" applyFont="1" applyFill="1" applyBorder="1" applyAlignment="1" applyProtection="1">
      <alignment vertical="top" wrapText="1"/>
    </xf>
    <xf numFmtId="38" fontId="2" fillId="0" borderId="1" xfId="0" applyNumberFormat="1" applyFont="1" applyFill="1" applyBorder="1" applyAlignment="1" applyProtection="1">
      <alignment vertical="top" wrapText="1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Fill="1" applyBorder="1" applyAlignment="1" applyProtection="1">
      <alignment vertical="top" wrapText="1"/>
    </xf>
    <xf numFmtId="38" fontId="3" fillId="0" borderId="2" xfId="0" applyNumberFormat="1" applyFont="1" applyFill="1" applyBorder="1" applyAlignment="1" applyProtection="1">
      <alignment vertical="top" wrapText="1"/>
    </xf>
    <xf numFmtId="38" fontId="2" fillId="0" borderId="2" xfId="0" applyNumberFormat="1" applyFont="1" applyFill="1" applyBorder="1" applyAlignment="1" applyProtection="1">
      <alignment vertical="top" wrapText="1"/>
    </xf>
    <xf numFmtId="38" fontId="3" fillId="0" borderId="1" xfId="0" applyNumberFormat="1" applyFont="1" applyBorder="1" applyAlignment="1" applyProtection="1">
      <alignment vertical="top" wrapText="1"/>
    </xf>
    <xf numFmtId="38" fontId="4" fillId="0" borderId="1" xfId="0" applyNumberFormat="1" applyFont="1" applyFill="1" applyBorder="1" applyAlignment="1" applyProtection="1">
      <alignment vertical="top"/>
      <protection locked="0"/>
    </xf>
    <xf numFmtId="38" fontId="3" fillId="7" borderId="1" xfId="0" applyNumberFormat="1" applyFont="1" applyFill="1" applyBorder="1" applyAlignment="1" applyProtection="1">
      <alignment horizontal="right" vertical="top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center" vertical="top"/>
    </xf>
    <xf numFmtId="38" fontId="10" fillId="0" borderId="1" xfId="1" applyNumberFormat="1" applyFont="1" applyFill="1" applyBorder="1" applyAlignment="1" applyProtection="1">
      <alignment horizontal="right" vertical="top"/>
    </xf>
    <xf numFmtId="0" fontId="10" fillId="0" borderId="4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8" fontId="10" fillId="0" borderId="3" xfId="1" applyNumberFormat="1" applyFont="1" applyFill="1" applyBorder="1" applyAlignment="1" applyProtection="1">
      <alignment horizontal="right" vertical="top" wrapText="1"/>
      <protection locked="0"/>
    </xf>
    <xf numFmtId="38" fontId="10" fillId="0" borderId="1" xfId="1" applyNumberFormat="1" applyFont="1" applyFill="1" applyBorder="1" applyAlignment="1" applyProtection="1">
      <alignment horizontal="right" vertical="top"/>
      <protection locked="0"/>
    </xf>
    <xf numFmtId="38" fontId="10" fillId="0" borderId="7" xfId="1" applyNumberFormat="1" applyFont="1" applyFill="1" applyBorder="1" applyAlignment="1" applyProtection="1">
      <alignment horizontal="right" vertical="top"/>
      <protection locked="0"/>
    </xf>
    <xf numFmtId="38" fontId="3" fillId="11" borderId="1" xfId="1" applyNumberFormat="1" applyFont="1" applyFill="1" applyBorder="1" applyAlignment="1" applyProtection="1">
      <alignment horizontal="right" vertical="top"/>
      <protection locked="0"/>
    </xf>
    <xf numFmtId="38" fontId="3" fillId="3" borderId="1" xfId="0" applyNumberFormat="1" applyFont="1" applyFill="1" applyBorder="1" applyAlignment="1" applyProtection="1">
      <alignment vertical="top"/>
      <protection locked="0"/>
    </xf>
    <xf numFmtId="38" fontId="3" fillId="3" borderId="3" xfId="0" applyNumberFormat="1" applyFont="1" applyFill="1" applyBorder="1" applyAlignment="1" applyProtection="1">
      <alignment vertical="top" wrapText="1"/>
      <protection locked="0"/>
    </xf>
    <xf numFmtId="38" fontId="2" fillId="8" borderId="3" xfId="0" applyNumberFormat="1" applyFont="1" applyFill="1" applyBorder="1" applyAlignment="1" applyProtection="1">
      <alignment horizontal="right" vertical="top" wrapText="1"/>
      <protection locked="0"/>
    </xf>
    <xf numFmtId="38" fontId="3" fillId="11" borderId="3" xfId="1" applyNumberFormat="1" applyFont="1" applyFill="1" applyBorder="1" applyAlignment="1" applyProtection="1">
      <alignment horizontal="right" vertical="top" wrapText="1"/>
      <protection locked="0"/>
    </xf>
  </cellXfs>
  <cellStyles count="5">
    <cellStyle name="Comma" xfId="1" builtinId="3"/>
    <cellStyle name="Comma 3 2" xfId="2" xr:uid="{00000000-0005-0000-0000-000001000000}"/>
    <cellStyle name="Normal" xfId="0" builtinId="0"/>
    <cellStyle name="Normal 10 2" xfId="3" xr:uid="{00000000-0005-0000-0000-000003000000}"/>
    <cellStyle name="Normal 2" xfId="4" xr:uid="{00000000-0005-0000-0000-000004000000}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Light16"/>
  <colors>
    <mruColors>
      <color rgb="FFFFFFCC"/>
      <color rgb="FF66FFFF"/>
      <color rgb="FFFFFF99"/>
      <color rgb="FFF0EEE4"/>
      <color rgb="FF0099FF"/>
      <color rgb="FF00CC00"/>
      <color rgb="FF009900"/>
      <color rgb="FFEAE7DA"/>
      <color rgb="FFF4F2F8"/>
      <color rgb="FFF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3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A" tableColumnId="2"/>
      <queryTableField id="3" name="CacDistributedRpttfAdminPeriodA" tableColumnId="3"/>
      <queryTableField id="4" name="CacResidualBalancePeriodA" tableColumnId="4"/>
      <queryTableField id="5" name="PeriodID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400-000001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B" tableColumnId="2"/>
      <queryTableField id="3" name="CacDistributedRpttfAdminPeriodB" tableColumnId="3"/>
      <queryTableField id="4" name="CacResidualBalancePeriodB" tableColumnId="4"/>
      <queryTableField id="5" name="PeriodID" tableColumnId="5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eriodTable" displayName="APeriodTable" ref="A8:BW70" totalsRowShown="0" headerRowDxfId="155" dataDxfId="154" tableBorderDxfId="153" dataCellStyle="Comma">
  <autoFilter ref="A8:BW70" xr:uid="{00000000-0009-0000-0100-000001000000}"/>
  <tableColumns count="75">
    <tableColumn id="1" xr3:uid="{00000000-0010-0000-0000-000001000000}" name="Column1" dataDxfId="152"/>
    <tableColumn id="2" xr3:uid="{00000000-0010-0000-0000-000002000000}" name="Column2" dataDxfId="151"/>
    <tableColumn id="3" xr3:uid="{00000000-0010-0000-0000-000003000000}" name="Column3" dataDxfId="150" dataCellStyle="Comma">
      <calculatedColumnFormula>SUM(D9:H9)</calculatedColumnFormula>
    </tableColumn>
    <tableColumn id="4" xr3:uid="{00000000-0010-0000-0000-000004000000}" name="Column4" dataDxfId="149" dataCellStyle="Comma"/>
    <tableColumn id="5" xr3:uid="{00000000-0010-0000-0000-000005000000}" name="Column5" dataDxfId="148" dataCellStyle="Comma"/>
    <tableColumn id="6" xr3:uid="{00000000-0010-0000-0000-000006000000}" name="Column6" dataDxfId="147" dataCellStyle="Comma"/>
    <tableColumn id="7" xr3:uid="{00000000-0010-0000-0000-000007000000}" name="Column7" dataDxfId="146" dataCellStyle="Comma"/>
    <tableColumn id="8" xr3:uid="{00000000-0010-0000-0000-000008000000}" name="Column8" dataDxfId="145" dataCellStyle="Comma"/>
    <tableColumn id="9" xr3:uid="{00000000-0010-0000-0000-000009000000}" name="Column9" dataDxfId="144" dataCellStyle="Comma"/>
    <tableColumn id="10" xr3:uid="{00000000-0010-0000-0000-00000A000000}" name="Column10" dataDxfId="143" dataCellStyle="Comma"/>
    <tableColumn id="11" xr3:uid="{00000000-0010-0000-0000-00000B000000}" name="Column11" dataDxfId="142" dataCellStyle="Comma"/>
    <tableColumn id="12" xr3:uid="{00000000-0010-0000-0000-00000C000000}" name="Column12" dataDxfId="141" dataCellStyle="Comma"/>
    <tableColumn id="13" xr3:uid="{00000000-0010-0000-0000-00000D000000}" name="Column13" dataDxfId="140" dataCellStyle="Comma"/>
    <tableColumn id="14" xr3:uid="{00000000-0010-0000-0000-00000E000000}" name="Column14" dataDxfId="139" dataCellStyle="Comma"/>
    <tableColumn id="15" xr3:uid="{00000000-0010-0000-0000-00000F000000}" name="Column15" dataDxfId="138" dataCellStyle="Comma"/>
    <tableColumn id="16" xr3:uid="{00000000-0010-0000-0000-000010000000}" name="Column16" dataDxfId="137" dataCellStyle="Comma"/>
    <tableColumn id="17" xr3:uid="{00000000-0010-0000-0000-000011000000}" name="Column17" dataDxfId="136" dataCellStyle="Comma"/>
    <tableColumn id="18" xr3:uid="{00000000-0010-0000-0000-000012000000}" name="Column18" dataDxfId="135" dataCellStyle="Comma"/>
    <tableColumn id="19" xr3:uid="{00000000-0010-0000-0000-000013000000}" name="Column19" dataDxfId="134" dataCellStyle="Comma"/>
    <tableColumn id="20" xr3:uid="{00000000-0010-0000-0000-000014000000}" name="Column20" dataDxfId="133" dataCellStyle="Comma"/>
    <tableColumn id="21" xr3:uid="{00000000-0010-0000-0000-000015000000}" name="Column21" dataDxfId="132" dataCellStyle="Comma"/>
    <tableColumn id="22" xr3:uid="{00000000-0010-0000-0000-000016000000}" name="Column22" dataDxfId="131" dataCellStyle="Comma"/>
    <tableColumn id="23" xr3:uid="{00000000-0010-0000-0000-000017000000}" name="Column23" dataDxfId="130" dataCellStyle="Comma"/>
    <tableColumn id="24" xr3:uid="{00000000-0010-0000-0000-000018000000}" name="Column24" dataDxfId="129" dataCellStyle="Comma"/>
    <tableColumn id="25" xr3:uid="{00000000-0010-0000-0000-000019000000}" name="Column25" dataDxfId="128" dataCellStyle="Comma"/>
    <tableColumn id="26" xr3:uid="{00000000-0010-0000-0000-00001A000000}" name="Column26" dataDxfId="127" dataCellStyle="Comma"/>
    <tableColumn id="27" xr3:uid="{00000000-0010-0000-0000-00001B000000}" name="Column27" dataDxfId="126" dataCellStyle="Comma"/>
    <tableColumn id="28" xr3:uid="{00000000-0010-0000-0000-00001C000000}" name="Column28" dataDxfId="125" dataCellStyle="Comma"/>
    <tableColumn id="29" xr3:uid="{00000000-0010-0000-0000-00001D000000}" name="Column29" dataDxfId="124" dataCellStyle="Comma"/>
    <tableColumn id="30" xr3:uid="{00000000-0010-0000-0000-00001E000000}" name="Column30" dataDxfId="123" dataCellStyle="Comma"/>
    <tableColumn id="31" xr3:uid="{00000000-0010-0000-0000-00001F000000}" name="Column31" dataDxfId="122" dataCellStyle="Comma"/>
    <tableColumn id="32" xr3:uid="{00000000-0010-0000-0000-000020000000}" name="Column32" dataDxfId="121" dataCellStyle="Comma"/>
    <tableColumn id="33" xr3:uid="{00000000-0010-0000-0000-000021000000}" name="Column33" dataDxfId="120" dataCellStyle="Comma"/>
    <tableColumn id="34" xr3:uid="{00000000-0010-0000-0000-000022000000}" name="Column34" dataDxfId="119" dataCellStyle="Comma"/>
    <tableColumn id="35" xr3:uid="{00000000-0010-0000-0000-000023000000}" name="Column35" dataDxfId="118" dataCellStyle="Comma"/>
    <tableColumn id="36" xr3:uid="{00000000-0010-0000-0000-000024000000}" name="Column36" dataDxfId="117" dataCellStyle="Comma"/>
    <tableColumn id="37" xr3:uid="{00000000-0010-0000-0000-000025000000}" name="Column37" dataDxfId="116" dataCellStyle="Comma"/>
    <tableColumn id="38" xr3:uid="{00000000-0010-0000-0000-000026000000}" name="Column38" dataDxfId="115" dataCellStyle="Comma"/>
    <tableColumn id="39" xr3:uid="{00000000-0010-0000-0000-000027000000}" name="Column39" dataDxfId="114" dataCellStyle="Comma"/>
    <tableColumn id="40" xr3:uid="{00000000-0010-0000-0000-000028000000}" name="Column40" dataDxfId="113" dataCellStyle="Comma"/>
    <tableColumn id="41" xr3:uid="{00000000-0010-0000-0000-000029000000}" name="Column41" dataDxfId="112" dataCellStyle="Comma"/>
    <tableColumn id="42" xr3:uid="{00000000-0010-0000-0000-00002A000000}" name="Column42" dataDxfId="111" dataCellStyle="Comma"/>
    <tableColumn id="43" xr3:uid="{00000000-0010-0000-0000-00002B000000}" name="Column43" dataDxfId="110" dataCellStyle="Comma"/>
    <tableColumn id="44" xr3:uid="{00000000-0010-0000-0000-00002C000000}" name="Column44" dataDxfId="109" dataCellStyle="Comma"/>
    <tableColumn id="45" xr3:uid="{00000000-0010-0000-0000-00002D000000}" name="Column45" dataDxfId="108" dataCellStyle="Comma"/>
    <tableColumn id="46" xr3:uid="{00000000-0010-0000-0000-00002E000000}" name="Column46" dataDxfId="107" dataCellStyle="Comma"/>
    <tableColumn id="47" xr3:uid="{00000000-0010-0000-0000-00002F000000}" name="Column47" dataDxfId="106" dataCellStyle="Comma"/>
    <tableColumn id="48" xr3:uid="{00000000-0010-0000-0000-000030000000}" name="Column48" dataDxfId="105" dataCellStyle="Comma"/>
    <tableColumn id="49" xr3:uid="{00000000-0010-0000-0000-000031000000}" name="Column49" dataDxfId="104" dataCellStyle="Comma"/>
    <tableColumn id="50" xr3:uid="{00000000-0010-0000-0000-000032000000}" name="Column50" dataDxfId="103" dataCellStyle="Comma"/>
    <tableColumn id="51" xr3:uid="{00000000-0010-0000-0000-000033000000}" name="Column51" dataDxfId="102" dataCellStyle="Comma"/>
    <tableColumn id="52" xr3:uid="{00000000-0010-0000-0000-000034000000}" name="Column52" dataDxfId="101" dataCellStyle="Comma"/>
    <tableColumn id="53" xr3:uid="{00000000-0010-0000-0000-000035000000}" name="Column53" dataDxfId="100" dataCellStyle="Comma"/>
    <tableColumn id="54" xr3:uid="{00000000-0010-0000-0000-000036000000}" name="Column54" dataDxfId="99" dataCellStyle="Comma"/>
    <tableColumn id="55" xr3:uid="{00000000-0010-0000-0000-000037000000}" name="Column55" dataDxfId="98" dataCellStyle="Comma"/>
    <tableColumn id="56" xr3:uid="{00000000-0010-0000-0000-000038000000}" name="Column56" dataDxfId="97" dataCellStyle="Comma"/>
    <tableColumn id="57" xr3:uid="{00000000-0010-0000-0000-000039000000}" name="Column57" dataDxfId="96" dataCellStyle="Comma"/>
    <tableColumn id="58" xr3:uid="{00000000-0010-0000-0000-00003A000000}" name="Column58" dataDxfId="95" dataCellStyle="Comma"/>
    <tableColumn id="59" xr3:uid="{00000000-0010-0000-0000-00003B000000}" name="Column59" dataDxfId="94" dataCellStyle="Comma"/>
    <tableColumn id="60" xr3:uid="{00000000-0010-0000-0000-00003C000000}" name="Column60" dataDxfId="93" dataCellStyle="Comma"/>
    <tableColumn id="61" xr3:uid="{00000000-0010-0000-0000-00003D000000}" name="Column61" dataDxfId="92" dataCellStyle="Comma"/>
    <tableColumn id="62" xr3:uid="{00000000-0010-0000-0000-00003E000000}" name="Column62" dataDxfId="91" dataCellStyle="Comma"/>
    <tableColumn id="63" xr3:uid="{00000000-0010-0000-0000-00003F000000}" name="Column63" dataDxfId="90" dataCellStyle="Comma"/>
    <tableColumn id="64" xr3:uid="{00000000-0010-0000-0000-000040000000}" name="Column64" dataDxfId="89" dataCellStyle="Comma"/>
    <tableColumn id="65" xr3:uid="{00000000-0010-0000-0000-000041000000}" name="Column65" dataDxfId="88" dataCellStyle="Comma"/>
    <tableColumn id="66" xr3:uid="{00000000-0010-0000-0000-000042000000}" name="Column66" dataDxfId="87" dataCellStyle="Comma"/>
    <tableColumn id="67" xr3:uid="{00000000-0010-0000-0000-000043000000}" name="Column67" dataDxfId="86" dataCellStyle="Comma"/>
    <tableColumn id="68" xr3:uid="{00000000-0010-0000-0000-000044000000}" name="Column68" dataDxfId="85" dataCellStyle="Comma"/>
    <tableColumn id="69" xr3:uid="{00000000-0010-0000-0000-000045000000}" name="Column69" dataDxfId="84" dataCellStyle="Comma"/>
    <tableColumn id="70" xr3:uid="{00000000-0010-0000-0000-000046000000}" name="Column70" dataDxfId="83" dataCellStyle="Comma"/>
    <tableColumn id="71" xr3:uid="{00000000-0010-0000-0000-000047000000}" name="Column71" dataDxfId="82" dataCellStyle="Comma"/>
    <tableColumn id="72" xr3:uid="{00000000-0010-0000-0000-000048000000}" name="Column72" dataDxfId="81" dataCellStyle="Comma"/>
    <tableColumn id="73" xr3:uid="{00000000-0010-0000-0000-000049000000}" name="Column73" dataDxfId="80" dataCellStyle="Comma"/>
    <tableColumn id="74" xr3:uid="{00000000-0010-0000-0000-00004A000000}" name="Column74" dataDxfId="79" dataCellStyle="Comma"/>
    <tableColumn id="75" xr3:uid="{00000000-0010-0000-0000-00004B000000}" name="Column75" dataDxfId="78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PeriodTable" displayName="BPeriodTable" ref="A8:BW70" totalsRowShown="0" headerRowDxfId="77" dataDxfId="76" tableBorderDxfId="75" dataCellStyle="Comma">
  <autoFilter ref="A8:BW70" xr:uid="{00000000-0009-0000-0100-000002000000}"/>
  <tableColumns count="75">
    <tableColumn id="1" xr3:uid="{00000000-0010-0000-0100-000001000000}" name="Column1" dataDxfId="74"/>
    <tableColumn id="2" xr3:uid="{00000000-0010-0000-0100-000002000000}" name="Column2" dataDxfId="73"/>
    <tableColumn id="3" xr3:uid="{00000000-0010-0000-0100-000003000000}" name="Column3" dataDxfId="72" dataCellStyle="Comma">
      <calculatedColumnFormula>SUM(D9:H9)</calculatedColumnFormula>
    </tableColumn>
    <tableColumn id="4" xr3:uid="{00000000-0010-0000-0100-000004000000}" name="Column4" dataDxfId="71" dataCellStyle="Comma"/>
    <tableColumn id="5" xr3:uid="{00000000-0010-0000-0100-000005000000}" name="Column5" dataDxfId="70" dataCellStyle="Comma"/>
    <tableColumn id="6" xr3:uid="{00000000-0010-0000-0100-000006000000}" name="Column6" dataDxfId="69" dataCellStyle="Comma"/>
    <tableColumn id="7" xr3:uid="{00000000-0010-0000-0100-000007000000}" name="Column7" dataDxfId="68" dataCellStyle="Comma"/>
    <tableColumn id="8" xr3:uid="{00000000-0010-0000-0100-000008000000}" name="Column8" dataDxfId="67" dataCellStyle="Comma"/>
    <tableColumn id="9" xr3:uid="{00000000-0010-0000-0100-000009000000}" name="Column9" dataDxfId="66" dataCellStyle="Comma"/>
    <tableColumn id="10" xr3:uid="{00000000-0010-0000-0100-00000A000000}" name="Column10" dataDxfId="65" dataCellStyle="Comma"/>
    <tableColumn id="11" xr3:uid="{00000000-0010-0000-0100-00000B000000}" name="Column11" dataDxfId="64" dataCellStyle="Comma"/>
    <tableColumn id="12" xr3:uid="{00000000-0010-0000-0100-00000C000000}" name="Column12" dataDxfId="63" dataCellStyle="Comma"/>
    <tableColumn id="13" xr3:uid="{00000000-0010-0000-0100-00000D000000}" name="Column13" dataDxfId="62" dataCellStyle="Comma"/>
    <tableColumn id="14" xr3:uid="{00000000-0010-0000-0100-00000E000000}" name="Column14" dataDxfId="61" dataCellStyle="Comma"/>
    <tableColumn id="15" xr3:uid="{00000000-0010-0000-0100-00000F000000}" name="Column15" dataDxfId="60" dataCellStyle="Comma"/>
    <tableColumn id="16" xr3:uid="{00000000-0010-0000-0100-000010000000}" name="Column16" dataDxfId="59" dataCellStyle="Comma"/>
    <tableColumn id="17" xr3:uid="{00000000-0010-0000-0100-000011000000}" name="Column17" dataDxfId="58" dataCellStyle="Comma"/>
    <tableColumn id="18" xr3:uid="{00000000-0010-0000-0100-000012000000}" name="Column18" dataDxfId="57" dataCellStyle="Comma"/>
    <tableColumn id="19" xr3:uid="{00000000-0010-0000-0100-000013000000}" name="Column19" dataDxfId="56" dataCellStyle="Comma"/>
    <tableColumn id="20" xr3:uid="{00000000-0010-0000-0100-000014000000}" name="Column20" dataDxfId="55" dataCellStyle="Comma"/>
    <tableColumn id="21" xr3:uid="{00000000-0010-0000-0100-000015000000}" name="Column21" dataDxfId="54" dataCellStyle="Comma"/>
    <tableColumn id="22" xr3:uid="{00000000-0010-0000-0100-000016000000}" name="Column22" dataDxfId="53" dataCellStyle="Comma"/>
    <tableColumn id="23" xr3:uid="{00000000-0010-0000-0100-000017000000}" name="Column23" dataDxfId="52" dataCellStyle="Comma"/>
    <tableColumn id="24" xr3:uid="{00000000-0010-0000-0100-000018000000}" name="Column24" dataDxfId="51" dataCellStyle="Comma"/>
    <tableColumn id="25" xr3:uid="{00000000-0010-0000-0100-000019000000}" name="Column25" dataDxfId="50" dataCellStyle="Comma"/>
    <tableColumn id="26" xr3:uid="{00000000-0010-0000-0100-00001A000000}" name="Column26" dataDxfId="49" dataCellStyle="Comma"/>
    <tableColumn id="27" xr3:uid="{00000000-0010-0000-0100-00001B000000}" name="Column27" dataDxfId="48" dataCellStyle="Comma"/>
    <tableColumn id="28" xr3:uid="{00000000-0010-0000-0100-00001C000000}" name="Column28" dataDxfId="47" dataCellStyle="Comma"/>
    <tableColumn id="29" xr3:uid="{00000000-0010-0000-0100-00001D000000}" name="Column29" dataDxfId="46" dataCellStyle="Comma"/>
    <tableColumn id="30" xr3:uid="{00000000-0010-0000-0100-00001E000000}" name="Column30" dataDxfId="45" dataCellStyle="Comma"/>
    <tableColumn id="31" xr3:uid="{00000000-0010-0000-0100-00001F000000}" name="Column31" dataDxfId="44" dataCellStyle="Comma"/>
    <tableColumn id="32" xr3:uid="{00000000-0010-0000-0100-000020000000}" name="Column32" dataDxfId="43" dataCellStyle="Comma"/>
    <tableColumn id="33" xr3:uid="{00000000-0010-0000-0100-000021000000}" name="Column33" dataDxfId="42" dataCellStyle="Comma"/>
    <tableColumn id="34" xr3:uid="{00000000-0010-0000-0100-000022000000}" name="Column34" dataDxfId="41" dataCellStyle="Comma"/>
    <tableColumn id="35" xr3:uid="{00000000-0010-0000-0100-000023000000}" name="Column35" dataDxfId="40" dataCellStyle="Comma"/>
    <tableColumn id="36" xr3:uid="{00000000-0010-0000-0100-000024000000}" name="Column36" dataDxfId="39" dataCellStyle="Comma"/>
    <tableColumn id="37" xr3:uid="{00000000-0010-0000-0100-000025000000}" name="Column37" dataDxfId="38" dataCellStyle="Comma"/>
    <tableColumn id="38" xr3:uid="{00000000-0010-0000-0100-000026000000}" name="Column38" dataDxfId="37" dataCellStyle="Comma"/>
    <tableColumn id="39" xr3:uid="{00000000-0010-0000-0100-000027000000}" name="Column39" dataDxfId="36" dataCellStyle="Comma"/>
    <tableColumn id="40" xr3:uid="{00000000-0010-0000-0100-000028000000}" name="Column40" dataDxfId="35" dataCellStyle="Comma"/>
    <tableColumn id="41" xr3:uid="{00000000-0010-0000-0100-000029000000}" name="Column41" dataDxfId="34" dataCellStyle="Comma"/>
    <tableColumn id="42" xr3:uid="{00000000-0010-0000-0100-00002A000000}" name="Column42" dataDxfId="33" dataCellStyle="Comma"/>
    <tableColumn id="43" xr3:uid="{00000000-0010-0000-0100-00002B000000}" name="Column43" dataDxfId="32" dataCellStyle="Comma"/>
    <tableColumn id="44" xr3:uid="{00000000-0010-0000-0100-00002C000000}" name="Column44" dataDxfId="31" dataCellStyle="Comma"/>
    <tableColumn id="45" xr3:uid="{00000000-0010-0000-0100-00002D000000}" name="Column45" dataDxfId="30" dataCellStyle="Comma"/>
    <tableColumn id="46" xr3:uid="{00000000-0010-0000-0100-00002E000000}" name="Column46" dataDxfId="29" dataCellStyle="Comma"/>
    <tableColumn id="47" xr3:uid="{00000000-0010-0000-0100-00002F000000}" name="Column47" dataDxfId="28" dataCellStyle="Comma"/>
    <tableColumn id="48" xr3:uid="{00000000-0010-0000-0100-000030000000}" name="Column48" dataDxfId="27" dataCellStyle="Comma"/>
    <tableColumn id="49" xr3:uid="{00000000-0010-0000-0100-000031000000}" name="Column49" dataDxfId="26" dataCellStyle="Comma"/>
    <tableColumn id="50" xr3:uid="{00000000-0010-0000-0100-000032000000}" name="Column50" dataDxfId="25" dataCellStyle="Comma"/>
    <tableColumn id="51" xr3:uid="{00000000-0010-0000-0100-000033000000}" name="Column51" dataDxfId="24" dataCellStyle="Comma"/>
    <tableColumn id="52" xr3:uid="{00000000-0010-0000-0100-000034000000}" name="Column52" dataDxfId="23" dataCellStyle="Comma"/>
    <tableColumn id="53" xr3:uid="{00000000-0010-0000-0100-000035000000}" name="Column53" dataDxfId="22" dataCellStyle="Comma"/>
    <tableColumn id="54" xr3:uid="{00000000-0010-0000-0100-000036000000}" name="Column54" dataDxfId="21" dataCellStyle="Comma"/>
    <tableColumn id="55" xr3:uid="{00000000-0010-0000-0100-000037000000}" name="Column55" dataDxfId="20" dataCellStyle="Comma"/>
    <tableColumn id="56" xr3:uid="{00000000-0010-0000-0100-000038000000}" name="Column56" dataDxfId="19" dataCellStyle="Comma"/>
    <tableColumn id="57" xr3:uid="{00000000-0010-0000-0100-000039000000}" name="Column57" dataDxfId="18" dataCellStyle="Comma"/>
    <tableColumn id="58" xr3:uid="{00000000-0010-0000-0100-00003A000000}" name="Column58" dataDxfId="17" dataCellStyle="Comma"/>
    <tableColumn id="59" xr3:uid="{00000000-0010-0000-0100-00003B000000}" name="Column59" dataDxfId="16" dataCellStyle="Comma"/>
    <tableColumn id="60" xr3:uid="{00000000-0010-0000-0100-00003C000000}" name="Column60" dataDxfId="15" dataCellStyle="Comma"/>
    <tableColumn id="61" xr3:uid="{00000000-0010-0000-0100-00003D000000}" name="Column61" dataDxfId="14" dataCellStyle="Comma"/>
    <tableColumn id="62" xr3:uid="{00000000-0010-0000-0100-00003E000000}" name="Column62" dataDxfId="13" dataCellStyle="Comma"/>
    <tableColumn id="63" xr3:uid="{00000000-0010-0000-0100-00003F000000}" name="Column63" dataDxfId="12" dataCellStyle="Comma"/>
    <tableColumn id="64" xr3:uid="{00000000-0010-0000-0100-000040000000}" name="Column64" dataDxfId="11" dataCellStyle="Comma"/>
    <tableColumn id="65" xr3:uid="{00000000-0010-0000-0100-000041000000}" name="Column65" dataDxfId="10" dataCellStyle="Comma"/>
    <tableColumn id="66" xr3:uid="{00000000-0010-0000-0100-000042000000}" name="Column66" dataDxfId="9" dataCellStyle="Comma"/>
    <tableColumn id="67" xr3:uid="{00000000-0010-0000-0100-000043000000}" name="Column67" dataDxfId="8" dataCellStyle="Comma"/>
    <tableColumn id="68" xr3:uid="{00000000-0010-0000-0100-000044000000}" name="Column68" dataDxfId="7" dataCellStyle="Comma"/>
    <tableColumn id="69" xr3:uid="{00000000-0010-0000-0100-000045000000}" name="Column69" dataDxfId="6" dataCellStyle="Comma"/>
    <tableColumn id="70" xr3:uid="{00000000-0010-0000-0100-000046000000}" name="Column70" dataDxfId="5" dataCellStyle="Comma"/>
    <tableColumn id="71" xr3:uid="{00000000-0010-0000-0100-000047000000}" name="Column71" dataDxfId="4" dataCellStyle="Comma"/>
    <tableColumn id="72" xr3:uid="{00000000-0010-0000-0100-000048000000}" name="Column72" dataDxfId="3" dataCellStyle="Comma"/>
    <tableColumn id="73" xr3:uid="{00000000-0010-0000-0100-000049000000}" name="Column73" dataDxfId="2" dataCellStyle="Comma"/>
    <tableColumn id="74" xr3:uid="{00000000-0010-0000-0100-00004A000000}" name="Column74" dataDxfId="1" dataCellStyle="Comma"/>
    <tableColumn id="75" xr3:uid="{00000000-0010-0000-0100-00004B000000}" name="Column75" dataDxfId="0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APeriodTable_2" displayName="APeriodTable_2" ref="A1:E72" tableType="queryTable" totalsRowShown="0">
  <autoFilter ref="A1:E72" xr:uid="{00000000-0009-0000-0100-000005000000}"/>
  <tableColumns count="5">
    <tableColumn id="6" xr3:uid="{00000000-0010-0000-0200-000006000000}" uniqueName="6" name="SuccessorAgencyID" queryTableFieldId="1"/>
    <tableColumn id="2" xr3:uid="{00000000-0010-0000-0200-000002000000}" uniqueName="2" name="CacDistributedRpttfNonAdminPeriodA" queryTableFieldId="2"/>
    <tableColumn id="3" xr3:uid="{00000000-0010-0000-0200-000003000000}" uniqueName="3" name="CacDistributedRpttfAdminPeriodA" queryTableFieldId="3"/>
    <tableColumn id="4" xr3:uid="{00000000-0010-0000-0200-000004000000}" uniqueName="4" name="CacResidualBalancePeriodA" queryTableFieldId="4"/>
    <tableColumn id="5" xr3:uid="{00000000-0010-0000-0200-000005000000}" uniqueName="5" name="PeriodID" queryTableField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BPeriodTable_2" displayName="BPeriodTable_2" ref="A1:E72" tableType="queryTable" totalsRowShown="0">
  <autoFilter ref="A1:E72" xr:uid="{00000000-0009-0000-0100-000006000000}"/>
  <tableColumns count="5">
    <tableColumn id="6" xr3:uid="{00000000-0010-0000-0300-000006000000}" uniqueName="6" name="SuccessorAgencyID" queryTableFieldId="1"/>
    <tableColumn id="2" xr3:uid="{00000000-0010-0000-0300-000002000000}" uniqueName="2" name="CacDistributedRpttfNonAdminPeriodB" queryTableFieldId="2"/>
    <tableColumn id="3" xr3:uid="{00000000-0010-0000-0300-000003000000}" uniqueName="3" name="CacDistributedRpttfAdminPeriodB" queryTableFieldId="3"/>
    <tableColumn id="4" xr3:uid="{00000000-0010-0000-0300-000004000000}" uniqueName="4" name="CacResidualBalancePeriodB" queryTableFieldId="4"/>
    <tableColumn id="5" xr3:uid="{00000000-0010-0000-0300-000005000000}" uniqueName="5" name="PeriodID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BW94"/>
  <sheetViews>
    <sheetView zoomScaleNormal="100" workbookViewId="0">
      <pane xSplit="3" ySplit="9" topLeftCell="D61" activePane="bottomRight" state="frozen"/>
      <selection pane="topRight" activeCell="D1" sqref="D1"/>
      <selection pane="bottomLeft" activeCell="A10" sqref="A10"/>
      <selection pane="bottomRight" activeCell="D20" sqref="D20:AB21"/>
    </sheetView>
  </sheetViews>
  <sheetFormatPr defaultColWidth="9.1796875" defaultRowHeight="12.5" x14ac:dyDescent="0.35"/>
  <cols>
    <col min="1" max="1" width="4.1796875" style="20" customWidth="1"/>
    <col min="2" max="2" width="65.54296875" style="76" customWidth="1"/>
    <col min="3" max="3" width="14.453125" style="78" bestFit="1" customWidth="1"/>
    <col min="4" max="8" width="14.54296875" style="22" customWidth="1"/>
    <col min="9" max="75" width="14.54296875" style="23" customWidth="1"/>
    <col min="76" max="16384" width="9.1796875" style="23"/>
  </cols>
  <sheetData>
    <row r="1" spans="1:75" ht="50" x14ac:dyDescent="0.35">
      <c r="B1" s="21" t="s">
        <v>21</v>
      </c>
      <c r="C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</row>
    <row r="2" spans="1:75" s="28" customFormat="1" ht="15" customHeight="1" x14ac:dyDescent="0.35">
      <c r="A2" s="24"/>
      <c r="B2" s="25" t="s">
        <v>49</v>
      </c>
      <c r="C2" s="10" t="s">
        <v>735</v>
      </c>
      <c r="D2" s="27"/>
      <c r="E2" s="27"/>
      <c r="F2" s="27"/>
      <c r="G2" s="27"/>
      <c r="H2" s="27"/>
    </row>
    <row r="3" spans="1:75" s="29" customFormat="1" ht="15" customHeight="1" x14ac:dyDescent="0.35">
      <c r="B3" s="25" t="s">
        <v>47</v>
      </c>
      <c r="C3" s="30" t="s">
        <v>734</v>
      </c>
      <c r="D3" s="31"/>
      <c r="E3" s="31"/>
      <c r="F3" s="31"/>
      <c r="G3" s="31"/>
      <c r="H3" s="31"/>
    </row>
    <row r="4" spans="1:75" s="29" customFormat="1" ht="15" customHeight="1" x14ac:dyDescent="0.35">
      <c r="B4" s="25" t="s">
        <v>46</v>
      </c>
      <c r="C4" s="11" t="s">
        <v>733</v>
      </c>
      <c r="D4" s="31"/>
      <c r="E4" s="31"/>
      <c r="F4" s="31"/>
      <c r="G4" s="31"/>
      <c r="H4" s="31"/>
    </row>
    <row r="5" spans="1:75" s="29" customFormat="1" ht="15" customHeight="1" x14ac:dyDescent="0.35">
      <c r="B5" s="32" t="s">
        <v>45</v>
      </c>
      <c r="C5" s="12" t="s">
        <v>107</v>
      </c>
      <c r="E5" s="33"/>
      <c r="F5" s="33"/>
      <c r="G5" s="33"/>
      <c r="H5" s="33"/>
    </row>
    <row r="6" spans="1:75" s="29" customFormat="1" ht="15" customHeight="1" x14ac:dyDescent="0.35">
      <c r="B6" s="32"/>
      <c r="C6" s="34"/>
      <c r="E6" s="33"/>
      <c r="F6" s="33"/>
      <c r="G6" s="33"/>
      <c r="H6" s="33"/>
    </row>
    <row r="7" spans="1:75" s="29" customFormat="1" x14ac:dyDescent="0.35">
      <c r="B7" s="35"/>
      <c r="C7" s="33" t="s">
        <v>22</v>
      </c>
      <c r="D7" s="36"/>
      <c r="E7" s="33"/>
      <c r="F7" s="33"/>
      <c r="G7" s="33"/>
      <c r="H7" s="33"/>
    </row>
    <row r="8" spans="1:75" ht="15" hidden="1" customHeight="1" x14ac:dyDescent="0.25">
      <c r="A8" s="37" t="s">
        <v>736</v>
      </c>
      <c r="B8" s="37" t="s">
        <v>737</v>
      </c>
      <c r="C8" s="38" t="s">
        <v>738</v>
      </c>
      <c r="D8" s="38" t="s">
        <v>739</v>
      </c>
      <c r="E8" s="38" t="s">
        <v>740</v>
      </c>
      <c r="F8" s="38" t="s">
        <v>741</v>
      </c>
      <c r="G8" s="38" t="s">
        <v>742</v>
      </c>
      <c r="H8" s="38" t="s">
        <v>743</v>
      </c>
      <c r="I8" s="38" t="s">
        <v>744</v>
      </c>
      <c r="J8" s="38" t="s">
        <v>745</v>
      </c>
      <c r="K8" s="38" t="s">
        <v>746</v>
      </c>
      <c r="L8" s="38" t="s">
        <v>747</v>
      </c>
      <c r="M8" s="38" t="s">
        <v>748</v>
      </c>
      <c r="N8" s="38" t="s">
        <v>749</v>
      </c>
      <c r="O8" s="38" t="s">
        <v>750</v>
      </c>
      <c r="P8" s="38" t="s">
        <v>751</v>
      </c>
      <c r="Q8" s="38" t="s">
        <v>752</v>
      </c>
      <c r="R8" s="38" t="s">
        <v>753</v>
      </c>
      <c r="S8" s="38" t="s">
        <v>754</v>
      </c>
      <c r="T8" s="38" t="s">
        <v>755</v>
      </c>
      <c r="U8" s="38" t="s">
        <v>756</v>
      </c>
      <c r="V8" s="38" t="s">
        <v>757</v>
      </c>
      <c r="W8" s="38" t="s">
        <v>758</v>
      </c>
      <c r="X8" s="38" t="s">
        <v>759</v>
      </c>
      <c r="Y8" s="38" t="s">
        <v>760</v>
      </c>
      <c r="Z8" s="38" t="s">
        <v>761</v>
      </c>
      <c r="AA8" s="38" t="s">
        <v>762</v>
      </c>
      <c r="AB8" s="38" t="s">
        <v>763</v>
      </c>
      <c r="AC8" s="38" t="s">
        <v>764</v>
      </c>
      <c r="AD8" s="38" t="s">
        <v>765</v>
      </c>
      <c r="AE8" s="38" t="s">
        <v>766</v>
      </c>
      <c r="AF8" s="38" t="s">
        <v>767</v>
      </c>
      <c r="AG8" s="38" t="s">
        <v>768</v>
      </c>
      <c r="AH8" s="38" t="s">
        <v>769</v>
      </c>
      <c r="AI8" s="38" t="s">
        <v>770</v>
      </c>
      <c r="AJ8" s="38" t="s">
        <v>771</v>
      </c>
      <c r="AK8" s="38" t="s">
        <v>772</v>
      </c>
      <c r="AL8" s="38" t="s">
        <v>773</v>
      </c>
      <c r="AM8" s="38" t="s">
        <v>774</v>
      </c>
      <c r="AN8" s="38" t="s">
        <v>775</v>
      </c>
      <c r="AO8" s="38" t="s">
        <v>776</v>
      </c>
      <c r="AP8" s="38" t="s">
        <v>777</v>
      </c>
      <c r="AQ8" s="38" t="s">
        <v>778</v>
      </c>
      <c r="AR8" s="38" t="s">
        <v>779</v>
      </c>
      <c r="AS8" s="38" t="s">
        <v>780</v>
      </c>
      <c r="AT8" s="38" t="s">
        <v>781</v>
      </c>
      <c r="AU8" s="38" t="s">
        <v>782</v>
      </c>
      <c r="AV8" s="38" t="s">
        <v>783</v>
      </c>
      <c r="AW8" s="38" t="s">
        <v>784</v>
      </c>
      <c r="AX8" s="38" t="s">
        <v>785</v>
      </c>
      <c r="AY8" s="38" t="s">
        <v>786</v>
      </c>
      <c r="AZ8" s="38" t="s">
        <v>787</v>
      </c>
      <c r="BA8" s="38" t="s">
        <v>788</v>
      </c>
      <c r="BB8" s="38" t="s">
        <v>789</v>
      </c>
      <c r="BC8" s="38" t="s">
        <v>790</v>
      </c>
      <c r="BD8" s="38" t="s">
        <v>791</v>
      </c>
      <c r="BE8" s="38" t="s">
        <v>792</v>
      </c>
      <c r="BF8" s="38" t="s">
        <v>793</v>
      </c>
      <c r="BG8" s="38" t="s">
        <v>794</v>
      </c>
      <c r="BH8" s="38" t="s">
        <v>795</v>
      </c>
      <c r="BI8" s="38" t="s">
        <v>796</v>
      </c>
      <c r="BJ8" s="38" t="s">
        <v>797</v>
      </c>
      <c r="BK8" s="38" t="s">
        <v>798</v>
      </c>
      <c r="BL8" s="38" t="s">
        <v>799</v>
      </c>
      <c r="BM8" s="38" t="s">
        <v>800</v>
      </c>
      <c r="BN8" s="38" t="s">
        <v>801</v>
      </c>
      <c r="BO8" s="38" t="s">
        <v>802</v>
      </c>
      <c r="BP8" s="38" t="s">
        <v>803</v>
      </c>
      <c r="BQ8" s="38" t="s">
        <v>804</v>
      </c>
      <c r="BR8" s="38" t="s">
        <v>805</v>
      </c>
      <c r="BS8" s="38" t="s">
        <v>806</v>
      </c>
      <c r="BT8" s="38" t="s">
        <v>807</v>
      </c>
      <c r="BU8" s="38" t="s">
        <v>808</v>
      </c>
      <c r="BV8" s="38" t="s">
        <v>817</v>
      </c>
      <c r="BW8" s="38" t="s">
        <v>819</v>
      </c>
    </row>
    <row r="9" spans="1:75" ht="25" x14ac:dyDescent="0.25">
      <c r="A9" s="37" t="s">
        <v>14</v>
      </c>
      <c r="B9" s="37" t="s">
        <v>20</v>
      </c>
      <c r="C9" s="38" t="s">
        <v>15</v>
      </c>
      <c r="D9" s="38" t="e">
        <f>HLOOKUP($C$5,Reference!$I$1:$BD$73,3,FALSE)</f>
        <v>#N/A</v>
      </c>
      <c r="E9" s="38" t="e">
        <f>HLOOKUP($C$5,Reference!$I$1:$BD$73,4,FALSE)</f>
        <v>#N/A</v>
      </c>
      <c r="F9" s="38" t="e">
        <f>HLOOKUP($C$5,Reference!$I$1:$BD$73,5,FALSE)</f>
        <v>#N/A</v>
      </c>
      <c r="G9" s="38" t="e">
        <f>HLOOKUP($C$5,Reference!$I$1:$BD$73,6,FALSE)</f>
        <v>#N/A</v>
      </c>
      <c r="H9" s="38" t="e">
        <f>HLOOKUP($C$5,Reference!$I$1:$BD$73,7,FALSE)</f>
        <v>#N/A</v>
      </c>
      <c r="I9" s="38" t="e">
        <f>HLOOKUP($C$5,Reference!$I$1:$BD$73,8,FALSE)</f>
        <v>#N/A</v>
      </c>
      <c r="J9" s="38" t="e">
        <f>HLOOKUP($C$5,Reference!$I$1:$BD$73,9,FALSE)</f>
        <v>#N/A</v>
      </c>
      <c r="K9" s="38" t="e">
        <f>HLOOKUP($C$5,Reference!$I$1:$BD$73,10,FALSE)</f>
        <v>#N/A</v>
      </c>
      <c r="L9" s="38" t="e">
        <f>HLOOKUP($C$5,Reference!$I$1:$BD$73,11,FALSE)</f>
        <v>#N/A</v>
      </c>
      <c r="M9" s="38" t="e">
        <f>HLOOKUP($C$5,Reference!$I$1:$BD$73,12,FALSE)</f>
        <v>#N/A</v>
      </c>
      <c r="N9" s="38" t="e">
        <f>HLOOKUP($C$5,Reference!$I$1:$BD$73,13,FALSE)</f>
        <v>#N/A</v>
      </c>
      <c r="O9" s="38" t="e">
        <f>HLOOKUP($C$5,Reference!$I$1:$BD$73,14,FALSE)</f>
        <v>#N/A</v>
      </c>
      <c r="P9" s="38" t="e">
        <f>HLOOKUP($C$5,Reference!$I$1:$BD$73,15,FALSE)</f>
        <v>#N/A</v>
      </c>
      <c r="Q9" s="38" t="e">
        <f>HLOOKUP($C$5,Reference!$I$1:$BD$73,16,FALSE)</f>
        <v>#N/A</v>
      </c>
      <c r="R9" s="38" t="e">
        <f>HLOOKUP($C$5,Reference!$I$1:$BD$73,17,FALSE)</f>
        <v>#N/A</v>
      </c>
      <c r="S9" s="38" t="e">
        <f>HLOOKUP($C$5,Reference!$I$1:$BD$73,18,FALSE)</f>
        <v>#N/A</v>
      </c>
      <c r="T9" s="38" t="e">
        <f>HLOOKUP($C$5,Reference!$I$1:$BD$73,19,FALSE)</f>
        <v>#N/A</v>
      </c>
      <c r="U9" s="38" t="e">
        <f>HLOOKUP($C$5,Reference!$I$1:$BD$73,20,FALSE)</f>
        <v>#N/A</v>
      </c>
      <c r="V9" s="38" t="e">
        <f>HLOOKUP($C$5,Reference!$I$1:$BD$73,21,FALSE)</f>
        <v>#N/A</v>
      </c>
      <c r="W9" s="38" t="e">
        <f>HLOOKUP($C$5,Reference!$I$1:$BD$73,22,FALSE)</f>
        <v>#N/A</v>
      </c>
      <c r="X9" s="38" t="e">
        <f>HLOOKUP($C$5,Reference!$I$1:$BD$73,23,FALSE)</f>
        <v>#N/A</v>
      </c>
      <c r="Y9" s="38" t="e">
        <f>HLOOKUP($C$5,Reference!$I$1:$BD$73,24,FALSE)</f>
        <v>#N/A</v>
      </c>
      <c r="Z9" s="38" t="e">
        <f>HLOOKUP($C$5,Reference!$I$1:$BD$73,25,FALSE)</f>
        <v>#N/A</v>
      </c>
      <c r="AA9" s="38" t="e">
        <f>HLOOKUP($C$5,Reference!$I$1:$BD$73,26,FALSE)</f>
        <v>#N/A</v>
      </c>
      <c r="AB9" s="38" t="e">
        <f>HLOOKUP($C$5,Reference!$I$1:$BD$73,27,FALSE)</f>
        <v>#N/A</v>
      </c>
      <c r="AC9" s="38" t="e">
        <f>HLOOKUP($C$5,Reference!$I$1:$BD$73,28,FALSE)</f>
        <v>#N/A</v>
      </c>
      <c r="AD9" s="38" t="e">
        <f>HLOOKUP($C$5,Reference!$I$1:$BD$73,29,FALSE)</f>
        <v>#N/A</v>
      </c>
      <c r="AE9" s="38" t="e">
        <f>HLOOKUP($C$5,Reference!$I$1:$BD$73,30,FALSE)</f>
        <v>#N/A</v>
      </c>
      <c r="AF9" s="38" t="e">
        <f>HLOOKUP($C$5,Reference!$I$1:$BD$73,31,FALSE)</f>
        <v>#N/A</v>
      </c>
      <c r="AG9" s="38" t="e">
        <f>HLOOKUP($C$5,Reference!$I$1:$BD$73,32,FALSE)</f>
        <v>#N/A</v>
      </c>
      <c r="AH9" s="38" t="e">
        <f>HLOOKUP($C$5,Reference!$I$1:$BD$73,33,FALSE)</f>
        <v>#N/A</v>
      </c>
      <c r="AI9" s="38" t="e">
        <f>HLOOKUP($C$5,Reference!$I$1:$BD$73,34,FALSE)</f>
        <v>#N/A</v>
      </c>
      <c r="AJ9" s="38" t="e">
        <f>HLOOKUP($C$5,Reference!$I$1:$BD$73,35,FALSE)</f>
        <v>#N/A</v>
      </c>
      <c r="AK9" s="38" t="e">
        <f>HLOOKUP($C$5,Reference!$I$1:$BD$73,36,FALSE)</f>
        <v>#N/A</v>
      </c>
      <c r="AL9" s="38" t="e">
        <f>HLOOKUP($C$5,Reference!$I$1:$BD$73,37,FALSE)</f>
        <v>#N/A</v>
      </c>
      <c r="AM9" s="38" t="e">
        <f>HLOOKUP($C$5,Reference!$I$1:$BD$73,38,FALSE)</f>
        <v>#N/A</v>
      </c>
      <c r="AN9" s="38" t="e">
        <f>HLOOKUP($C$5,Reference!$I$1:$BD$73,39,FALSE)</f>
        <v>#N/A</v>
      </c>
      <c r="AO9" s="38" t="e">
        <f>HLOOKUP($C$5,Reference!$I$1:$BD$73,40,FALSE)</f>
        <v>#N/A</v>
      </c>
      <c r="AP9" s="38" t="e">
        <f>HLOOKUP($C$5,Reference!$I$1:$BD$73,41,FALSE)</f>
        <v>#N/A</v>
      </c>
      <c r="AQ9" s="38" t="e">
        <f>HLOOKUP($C$5,Reference!$I$1:$BD$73,42,FALSE)</f>
        <v>#N/A</v>
      </c>
      <c r="AR9" s="38" t="e">
        <f>HLOOKUP($C$5,Reference!$I$1:$BD$73,43,FALSE)</f>
        <v>#N/A</v>
      </c>
      <c r="AS9" s="38" t="e">
        <f>HLOOKUP($C$5,Reference!$I$1:$BD$73,44,FALSE)</f>
        <v>#N/A</v>
      </c>
      <c r="AT9" s="38" t="e">
        <f>HLOOKUP($C$5,Reference!$I$1:$BD$73,45,FALSE)</f>
        <v>#N/A</v>
      </c>
      <c r="AU9" s="38" t="e">
        <f>HLOOKUP($C$5,Reference!$I$1:$BD$73,46,FALSE)</f>
        <v>#N/A</v>
      </c>
      <c r="AV9" s="38" t="e">
        <f>HLOOKUP($C$5,Reference!$I$1:$BD$73,47,FALSE)</f>
        <v>#N/A</v>
      </c>
      <c r="AW9" s="38" t="e">
        <f>HLOOKUP($C$5,Reference!$I$1:$BD$73,48,FALSE)</f>
        <v>#N/A</v>
      </c>
      <c r="AX9" s="38" t="e">
        <f>HLOOKUP($C$5,Reference!$I$1:$BD$73,49,FALSE)</f>
        <v>#N/A</v>
      </c>
      <c r="AY9" s="38" t="e">
        <f>HLOOKUP($C$5,Reference!$I$1:$BD$73,50,FALSE)</f>
        <v>#N/A</v>
      </c>
      <c r="AZ9" s="38" t="e">
        <f>HLOOKUP($C$5,Reference!$I$1:$BD$73,51,FALSE)</f>
        <v>#N/A</v>
      </c>
      <c r="BA9" s="38" t="e">
        <f>HLOOKUP($C$5,Reference!$I$1:$BD$73,52,FALSE)</f>
        <v>#N/A</v>
      </c>
      <c r="BB9" s="38" t="e">
        <f>HLOOKUP($C$5,Reference!$I$1:$BD$73,53,FALSE)</f>
        <v>#N/A</v>
      </c>
      <c r="BC9" s="38" t="e">
        <f>HLOOKUP($C$5,Reference!$I$1:$BD$73,54,FALSE)</f>
        <v>#N/A</v>
      </c>
      <c r="BD9" s="38" t="e">
        <f>HLOOKUP($C$5,Reference!$I$1:$BD$73,55,FALSE)</f>
        <v>#N/A</v>
      </c>
      <c r="BE9" s="38" t="e">
        <f>HLOOKUP($C$5,Reference!$I$1:$BD$73,56,FALSE)</f>
        <v>#N/A</v>
      </c>
      <c r="BF9" s="38" t="e">
        <f>HLOOKUP($C$5,Reference!$I$1:$BD$73,57,FALSE)</f>
        <v>#N/A</v>
      </c>
      <c r="BG9" s="38" t="e">
        <f>HLOOKUP($C$5,Reference!$I$1:$BD$73,58,FALSE)</f>
        <v>#N/A</v>
      </c>
      <c r="BH9" s="38" t="e">
        <f>HLOOKUP($C$5,Reference!$I$1:$BD$73,59,FALSE)</f>
        <v>#N/A</v>
      </c>
      <c r="BI9" s="38" t="e">
        <f>HLOOKUP($C$5,Reference!$I$1:$BD$73,60,FALSE)</f>
        <v>#N/A</v>
      </c>
      <c r="BJ9" s="38" t="e">
        <f>HLOOKUP($C$5,Reference!$I$1:$BD$73,61,FALSE)</f>
        <v>#N/A</v>
      </c>
      <c r="BK9" s="38" t="e">
        <f>HLOOKUP($C$5,Reference!$I$1:$BD$73,62,FALSE)</f>
        <v>#N/A</v>
      </c>
      <c r="BL9" s="38" t="e">
        <f>HLOOKUP($C$5,Reference!$I$1:$BD$73,63,FALSE)</f>
        <v>#N/A</v>
      </c>
      <c r="BM9" s="38" t="e">
        <f>HLOOKUP($C$5,Reference!$I$1:$BD$73,64,FALSE)</f>
        <v>#N/A</v>
      </c>
      <c r="BN9" s="38" t="e">
        <f>HLOOKUP($C$5,Reference!$I$1:$BD$73,65,FALSE)</f>
        <v>#N/A</v>
      </c>
      <c r="BO9" s="38" t="e">
        <f>HLOOKUP($C$5,Reference!$I$1:$BD$73,66,FALSE)</f>
        <v>#N/A</v>
      </c>
      <c r="BP9" s="38" t="e">
        <f>HLOOKUP($C$5,Reference!$I$1:$BD$73,67,FALSE)</f>
        <v>#N/A</v>
      </c>
      <c r="BQ9" s="38" t="e">
        <f>HLOOKUP($C$5,Reference!$I$1:$BD$73,68,FALSE)</f>
        <v>#N/A</v>
      </c>
      <c r="BR9" s="38" t="e">
        <f>HLOOKUP($C$5,Reference!$I$1:$BD$73,69,FALSE)</f>
        <v>#N/A</v>
      </c>
      <c r="BS9" s="38" t="e">
        <f>HLOOKUP($C$5,Reference!$I$1:$BD$73,70,FALSE)</f>
        <v>#N/A</v>
      </c>
      <c r="BT9" s="38" t="e">
        <f>HLOOKUP($C$5,Reference!$I$1:$BD$73,71,FALSE)</f>
        <v>#N/A</v>
      </c>
      <c r="BU9" s="38" t="e">
        <f>HLOOKUP($C$5,Reference!$I$1:$BD$73,72,FALSE)</f>
        <v>#N/A</v>
      </c>
      <c r="BV9" s="38" t="e">
        <f>HLOOKUP($C$5,Reference!$I$1:$BD$73,73,FALSE)</f>
        <v>#N/A</v>
      </c>
      <c r="BW9" s="38" t="e">
        <f>HLOOKUP($C$5,Reference!$I$1:$BD$74,74,FALSE)</f>
        <v>#N/A</v>
      </c>
    </row>
    <row r="10" spans="1:75" s="42" customFormat="1" ht="15" customHeight="1" x14ac:dyDescent="0.35">
      <c r="A10" s="39">
        <v>1</v>
      </c>
      <c r="B10" s="40" t="s">
        <v>36</v>
      </c>
      <c r="C10" s="41">
        <f>SUM(D10:BW10)</f>
        <v>0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</row>
    <row r="11" spans="1:75" ht="15" customHeight="1" x14ac:dyDescent="0.35">
      <c r="A11" s="39">
        <v>2</v>
      </c>
      <c r="B11" s="43" t="s">
        <v>4</v>
      </c>
      <c r="C11" s="44">
        <f>SUM(D11:BW11)</f>
        <v>0</v>
      </c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</row>
    <row r="12" spans="1:75" ht="15" customHeight="1" x14ac:dyDescent="0.35">
      <c r="A12" s="39">
        <v>3</v>
      </c>
      <c r="B12" s="43" t="s">
        <v>5</v>
      </c>
      <c r="C12" s="44">
        <f t="shared" ref="C12:C70" si="0">SUM(D12:BW12)</f>
        <v>0</v>
      </c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</row>
    <row r="13" spans="1:75" ht="15" customHeight="1" x14ac:dyDescent="0.35">
      <c r="A13" s="39">
        <v>4</v>
      </c>
      <c r="B13" s="43" t="s">
        <v>32</v>
      </c>
      <c r="C13" s="44">
        <f t="shared" si="0"/>
        <v>0</v>
      </c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</row>
    <row r="14" spans="1:75" ht="15" customHeight="1" x14ac:dyDescent="0.35">
      <c r="A14" s="39">
        <v>5</v>
      </c>
      <c r="B14" s="17" t="s">
        <v>29</v>
      </c>
      <c r="C14" s="44">
        <f t="shared" si="0"/>
        <v>0</v>
      </c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</row>
    <row r="15" spans="1:75" ht="15" customHeight="1" x14ac:dyDescent="0.35">
      <c r="A15" s="39">
        <v>6</v>
      </c>
      <c r="B15" s="17" t="s">
        <v>29</v>
      </c>
      <c r="C15" s="44">
        <f t="shared" si="0"/>
        <v>0</v>
      </c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</row>
    <row r="16" spans="1:75" ht="15" customHeight="1" x14ac:dyDescent="0.35">
      <c r="A16" s="39">
        <v>7</v>
      </c>
      <c r="B16" s="40" t="s">
        <v>838</v>
      </c>
      <c r="C16" s="45">
        <f t="shared" si="0"/>
        <v>0</v>
      </c>
      <c r="D16" s="45">
        <f>SUM(D10:D15)</f>
        <v>0</v>
      </c>
      <c r="E16" s="45">
        <f t="shared" ref="E16:BP16" si="1">SUM(E10:E15)</f>
        <v>0</v>
      </c>
      <c r="F16" s="45">
        <f t="shared" si="1"/>
        <v>0</v>
      </c>
      <c r="G16" s="45">
        <f t="shared" si="1"/>
        <v>0</v>
      </c>
      <c r="H16" s="45">
        <f t="shared" si="1"/>
        <v>0</v>
      </c>
      <c r="I16" s="45">
        <f t="shared" si="1"/>
        <v>0</v>
      </c>
      <c r="J16" s="45">
        <f t="shared" si="1"/>
        <v>0</v>
      </c>
      <c r="K16" s="45">
        <f t="shared" si="1"/>
        <v>0</v>
      </c>
      <c r="L16" s="45">
        <f t="shared" si="1"/>
        <v>0</v>
      </c>
      <c r="M16" s="45">
        <f t="shared" si="1"/>
        <v>0</v>
      </c>
      <c r="N16" s="45">
        <f t="shared" si="1"/>
        <v>0</v>
      </c>
      <c r="O16" s="45">
        <f t="shared" si="1"/>
        <v>0</v>
      </c>
      <c r="P16" s="45">
        <f t="shared" si="1"/>
        <v>0</v>
      </c>
      <c r="Q16" s="45">
        <f t="shared" si="1"/>
        <v>0</v>
      </c>
      <c r="R16" s="45">
        <f t="shared" si="1"/>
        <v>0</v>
      </c>
      <c r="S16" s="45">
        <f t="shared" si="1"/>
        <v>0</v>
      </c>
      <c r="T16" s="45">
        <f t="shared" si="1"/>
        <v>0</v>
      </c>
      <c r="U16" s="45">
        <f t="shared" si="1"/>
        <v>0</v>
      </c>
      <c r="V16" s="45">
        <f t="shared" si="1"/>
        <v>0</v>
      </c>
      <c r="W16" s="45">
        <f t="shared" si="1"/>
        <v>0</v>
      </c>
      <c r="X16" s="45">
        <f t="shared" si="1"/>
        <v>0</v>
      </c>
      <c r="Y16" s="45">
        <f t="shared" si="1"/>
        <v>0</v>
      </c>
      <c r="Z16" s="45">
        <f t="shared" si="1"/>
        <v>0</v>
      </c>
      <c r="AA16" s="45">
        <f t="shared" si="1"/>
        <v>0</v>
      </c>
      <c r="AB16" s="45">
        <f t="shared" si="1"/>
        <v>0</v>
      </c>
      <c r="AC16" s="45">
        <f t="shared" si="1"/>
        <v>0</v>
      </c>
      <c r="AD16" s="45">
        <f t="shared" si="1"/>
        <v>0</v>
      </c>
      <c r="AE16" s="45">
        <f t="shared" si="1"/>
        <v>0</v>
      </c>
      <c r="AF16" s="45">
        <f t="shared" si="1"/>
        <v>0</v>
      </c>
      <c r="AG16" s="45">
        <f t="shared" si="1"/>
        <v>0</v>
      </c>
      <c r="AH16" s="45">
        <f t="shared" si="1"/>
        <v>0</v>
      </c>
      <c r="AI16" s="45">
        <f t="shared" si="1"/>
        <v>0</v>
      </c>
      <c r="AJ16" s="45">
        <f t="shared" si="1"/>
        <v>0</v>
      </c>
      <c r="AK16" s="45">
        <f t="shared" si="1"/>
        <v>0</v>
      </c>
      <c r="AL16" s="45">
        <f t="shared" si="1"/>
        <v>0</v>
      </c>
      <c r="AM16" s="45">
        <f t="shared" si="1"/>
        <v>0</v>
      </c>
      <c r="AN16" s="45">
        <f t="shared" si="1"/>
        <v>0</v>
      </c>
      <c r="AO16" s="45">
        <f t="shared" si="1"/>
        <v>0</v>
      </c>
      <c r="AP16" s="45">
        <f t="shared" si="1"/>
        <v>0</v>
      </c>
      <c r="AQ16" s="45">
        <f t="shared" si="1"/>
        <v>0</v>
      </c>
      <c r="AR16" s="45">
        <f t="shared" si="1"/>
        <v>0</v>
      </c>
      <c r="AS16" s="45">
        <f t="shared" si="1"/>
        <v>0</v>
      </c>
      <c r="AT16" s="45">
        <f t="shared" si="1"/>
        <v>0</v>
      </c>
      <c r="AU16" s="45">
        <f t="shared" si="1"/>
        <v>0</v>
      </c>
      <c r="AV16" s="45">
        <f t="shared" si="1"/>
        <v>0</v>
      </c>
      <c r="AW16" s="45">
        <f t="shared" si="1"/>
        <v>0</v>
      </c>
      <c r="AX16" s="45">
        <f t="shared" si="1"/>
        <v>0</v>
      </c>
      <c r="AY16" s="45">
        <f t="shared" si="1"/>
        <v>0</v>
      </c>
      <c r="AZ16" s="45">
        <f t="shared" si="1"/>
        <v>0</v>
      </c>
      <c r="BA16" s="45">
        <f t="shared" si="1"/>
        <v>0</v>
      </c>
      <c r="BB16" s="45">
        <f t="shared" si="1"/>
        <v>0</v>
      </c>
      <c r="BC16" s="45">
        <f t="shared" si="1"/>
        <v>0</v>
      </c>
      <c r="BD16" s="45">
        <f t="shared" si="1"/>
        <v>0</v>
      </c>
      <c r="BE16" s="45">
        <f t="shared" si="1"/>
        <v>0</v>
      </c>
      <c r="BF16" s="45">
        <f t="shared" si="1"/>
        <v>0</v>
      </c>
      <c r="BG16" s="45">
        <f t="shared" si="1"/>
        <v>0</v>
      </c>
      <c r="BH16" s="45">
        <f t="shared" si="1"/>
        <v>0</v>
      </c>
      <c r="BI16" s="45">
        <f t="shared" si="1"/>
        <v>0</v>
      </c>
      <c r="BJ16" s="45">
        <f t="shared" si="1"/>
        <v>0</v>
      </c>
      <c r="BK16" s="45">
        <f t="shared" si="1"/>
        <v>0</v>
      </c>
      <c r="BL16" s="45">
        <f t="shared" si="1"/>
        <v>0</v>
      </c>
      <c r="BM16" s="45">
        <f t="shared" si="1"/>
        <v>0</v>
      </c>
      <c r="BN16" s="45">
        <f t="shared" si="1"/>
        <v>0</v>
      </c>
      <c r="BO16" s="45">
        <f t="shared" si="1"/>
        <v>0</v>
      </c>
      <c r="BP16" s="45">
        <f t="shared" si="1"/>
        <v>0</v>
      </c>
      <c r="BQ16" s="45">
        <f t="shared" ref="BQ16:BW16" si="2">SUM(BQ10:BQ15)</f>
        <v>0</v>
      </c>
      <c r="BR16" s="45">
        <f t="shared" si="2"/>
        <v>0</v>
      </c>
      <c r="BS16" s="45">
        <f t="shared" si="2"/>
        <v>0</v>
      </c>
      <c r="BT16" s="45">
        <f t="shared" si="2"/>
        <v>0</v>
      </c>
      <c r="BU16" s="45">
        <f t="shared" si="2"/>
        <v>0</v>
      </c>
      <c r="BV16" s="45">
        <f t="shared" si="2"/>
        <v>0</v>
      </c>
      <c r="BW16" s="45">
        <f t="shared" si="2"/>
        <v>0</v>
      </c>
    </row>
    <row r="17" spans="1:75" ht="17.5" customHeight="1" x14ac:dyDescent="0.35">
      <c r="A17" s="39">
        <v>8</v>
      </c>
      <c r="B17" s="46" t="s">
        <v>33</v>
      </c>
      <c r="C17" s="133">
        <f t="shared" si="0"/>
        <v>0</v>
      </c>
      <c r="D17" s="47">
        <f t="shared" ref="D17:E17" si="3">D16</f>
        <v>0</v>
      </c>
      <c r="E17" s="47">
        <f t="shared" si="3"/>
        <v>0</v>
      </c>
      <c r="F17" s="47">
        <f t="shared" ref="F17:BQ17" si="4">F16</f>
        <v>0</v>
      </c>
      <c r="G17" s="47">
        <f t="shared" si="4"/>
        <v>0</v>
      </c>
      <c r="H17" s="47">
        <f t="shared" si="4"/>
        <v>0</v>
      </c>
      <c r="I17" s="47">
        <f t="shared" si="4"/>
        <v>0</v>
      </c>
      <c r="J17" s="47">
        <f t="shared" si="4"/>
        <v>0</v>
      </c>
      <c r="K17" s="47">
        <f t="shared" si="4"/>
        <v>0</v>
      </c>
      <c r="L17" s="47">
        <f t="shared" si="4"/>
        <v>0</v>
      </c>
      <c r="M17" s="47">
        <f t="shared" si="4"/>
        <v>0</v>
      </c>
      <c r="N17" s="47">
        <f t="shared" si="4"/>
        <v>0</v>
      </c>
      <c r="O17" s="47">
        <f t="shared" si="4"/>
        <v>0</v>
      </c>
      <c r="P17" s="47">
        <f t="shared" si="4"/>
        <v>0</v>
      </c>
      <c r="Q17" s="47">
        <f t="shared" si="4"/>
        <v>0</v>
      </c>
      <c r="R17" s="47">
        <f t="shared" si="4"/>
        <v>0</v>
      </c>
      <c r="S17" s="47">
        <f t="shared" si="4"/>
        <v>0</v>
      </c>
      <c r="T17" s="47">
        <f t="shared" si="4"/>
        <v>0</v>
      </c>
      <c r="U17" s="47">
        <f t="shared" si="4"/>
        <v>0</v>
      </c>
      <c r="V17" s="47">
        <f t="shared" si="4"/>
        <v>0</v>
      </c>
      <c r="W17" s="47">
        <f t="shared" si="4"/>
        <v>0</v>
      </c>
      <c r="X17" s="47">
        <f t="shared" si="4"/>
        <v>0</v>
      </c>
      <c r="Y17" s="47">
        <f t="shared" si="4"/>
        <v>0</v>
      </c>
      <c r="Z17" s="47">
        <f t="shared" si="4"/>
        <v>0</v>
      </c>
      <c r="AA17" s="47">
        <f t="shared" si="4"/>
        <v>0</v>
      </c>
      <c r="AB17" s="47">
        <f t="shared" si="4"/>
        <v>0</v>
      </c>
      <c r="AC17" s="47">
        <f t="shared" si="4"/>
        <v>0</v>
      </c>
      <c r="AD17" s="47">
        <f t="shared" si="4"/>
        <v>0</v>
      </c>
      <c r="AE17" s="47">
        <f t="shared" si="4"/>
        <v>0</v>
      </c>
      <c r="AF17" s="47">
        <f t="shared" si="4"/>
        <v>0</v>
      </c>
      <c r="AG17" s="47">
        <f t="shared" si="4"/>
        <v>0</v>
      </c>
      <c r="AH17" s="47">
        <f t="shared" si="4"/>
        <v>0</v>
      </c>
      <c r="AI17" s="47">
        <f t="shared" si="4"/>
        <v>0</v>
      </c>
      <c r="AJ17" s="47">
        <f t="shared" si="4"/>
        <v>0</v>
      </c>
      <c r="AK17" s="47">
        <f t="shared" si="4"/>
        <v>0</v>
      </c>
      <c r="AL17" s="47">
        <f t="shared" si="4"/>
        <v>0</v>
      </c>
      <c r="AM17" s="47">
        <f t="shared" si="4"/>
        <v>0</v>
      </c>
      <c r="AN17" s="47">
        <f t="shared" si="4"/>
        <v>0</v>
      </c>
      <c r="AO17" s="47">
        <f t="shared" si="4"/>
        <v>0</v>
      </c>
      <c r="AP17" s="47">
        <f t="shared" si="4"/>
        <v>0</v>
      </c>
      <c r="AQ17" s="47">
        <f t="shared" si="4"/>
        <v>0</v>
      </c>
      <c r="AR17" s="47">
        <f t="shared" si="4"/>
        <v>0</v>
      </c>
      <c r="AS17" s="47">
        <f t="shared" si="4"/>
        <v>0</v>
      </c>
      <c r="AT17" s="47">
        <f t="shared" si="4"/>
        <v>0</v>
      </c>
      <c r="AU17" s="47">
        <f t="shared" si="4"/>
        <v>0</v>
      </c>
      <c r="AV17" s="47">
        <f t="shared" si="4"/>
        <v>0</v>
      </c>
      <c r="AW17" s="47">
        <f t="shared" si="4"/>
        <v>0</v>
      </c>
      <c r="AX17" s="47">
        <f t="shared" si="4"/>
        <v>0</v>
      </c>
      <c r="AY17" s="47">
        <f t="shared" si="4"/>
        <v>0</v>
      </c>
      <c r="AZ17" s="47">
        <f t="shared" si="4"/>
        <v>0</v>
      </c>
      <c r="BA17" s="47">
        <f t="shared" si="4"/>
        <v>0</v>
      </c>
      <c r="BB17" s="47">
        <f t="shared" si="4"/>
        <v>0</v>
      </c>
      <c r="BC17" s="47">
        <f t="shared" si="4"/>
        <v>0</v>
      </c>
      <c r="BD17" s="47">
        <f t="shared" si="4"/>
        <v>0</v>
      </c>
      <c r="BE17" s="47">
        <f t="shared" si="4"/>
        <v>0</v>
      </c>
      <c r="BF17" s="47">
        <f t="shared" si="4"/>
        <v>0</v>
      </c>
      <c r="BG17" s="47">
        <f t="shared" si="4"/>
        <v>0</v>
      </c>
      <c r="BH17" s="47">
        <f t="shared" si="4"/>
        <v>0</v>
      </c>
      <c r="BI17" s="47">
        <f t="shared" si="4"/>
        <v>0</v>
      </c>
      <c r="BJ17" s="47">
        <f t="shared" si="4"/>
        <v>0</v>
      </c>
      <c r="BK17" s="47">
        <f t="shared" si="4"/>
        <v>0</v>
      </c>
      <c r="BL17" s="47">
        <f t="shared" si="4"/>
        <v>0</v>
      </c>
      <c r="BM17" s="47">
        <f t="shared" si="4"/>
        <v>0</v>
      </c>
      <c r="BN17" s="47">
        <f t="shared" si="4"/>
        <v>0</v>
      </c>
      <c r="BO17" s="47">
        <f t="shared" si="4"/>
        <v>0</v>
      </c>
      <c r="BP17" s="47">
        <f t="shared" si="4"/>
        <v>0</v>
      </c>
      <c r="BQ17" s="47">
        <f t="shared" si="4"/>
        <v>0</v>
      </c>
      <c r="BR17" s="47">
        <f t="shared" ref="BR17:BU17" si="5">BR16</f>
        <v>0</v>
      </c>
      <c r="BS17" s="47">
        <f t="shared" si="5"/>
        <v>0</v>
      </c>
      <c r="BT17" s="47">
        <f t="shared" si="5"/>
        <v>0</v>
      </c>
      <c r="BU17" s="47">
        <f t="shared" si="5"/>
        <v>0</v>
      </c>
      <c r="BV17" s="47">
        <f t="shared" ref="BV17:BW17" si="6">BV16</f>
        <v>0</v>
      </c>
      <c r="BW17" s="47">
        <f t="shared" si="6"/>
        <v>0</v>
      </c>
    </row>
    <row r="18" spans="1:75" s="50" customFormat="1" ht="41.15" customHeight="1" x14ac:dyDescent="0.35">
      <c r="A18" s="39">
        <v>9</v>
      </c>
      <c r="B18" s="48" t="s">
        <v>34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</row>
    <row r="19" spans="1:75" ht="15" customHeight="1" x14ac:dyDescent="0.35">
      <c r="A19" s="39">
        <v>10</v>
      </c>
      <c r="B19" s="48" t="s">
        <v>822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</row>
    <row r="20" spans="1:75" ht="15" customHeight="1" x14ac:dyDescent="0.35">
      <c r="A20" s="39">
        <v>11</v>
      </c>
      <c r="B20" s="43" t="s">
        <v>829</v>
      </c>
      <c r="C20" s="51">
        <f t="shared" si="0"/>
        <v>0</v>
      </c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</row>
    <row r="21" spans="1:75" ht="15" customHeight="1" x14ac:dyDescent="0.35">
      <c r="A21" s="39">
        <v>12</v>
      </c>
      <c r="B21" s="43" t="s">
        <v>830</v>
      </c>
      <c r="C21" s="51">
        <f t="shared" si="0"/>
        <v>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</row>
    <row r="22" spans="1:75" ht="37.5" x14ac:dyDescent="0.35">
      <c r="A22" s="135">
        <v>13</v>
      </c>
      <c r="B22" s="43" t="s">
        <v>821</v>
      </c>
      <c r="C22" s="136">
        <f>SUM(D22:BW22)</f>
        <v>0</v>
      </c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1"/>
    </row>
    <row r="23" spans="1:75" s="42" customFormat="1" ht="15" customHeight="1" x14ac:dyDescent="0.35">
      <c r="A23" s="39">
        <v>14</v>
      </c>
      <c r="B23" s="17" t="s">
        <v>29</v>
      </c>
      <c r="C23" s="51">
        <f t="shared" si="0"/>
        <v>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</row>
    <row r="24" spans="1:75" s="42" customFormat="1" ht="15" customHeight="1" x14ac:dyDescent="0.35">
      <c r="A24" s="39">
        <v>15</v>
      </c>
      <c r="B24" s="52" t="s">
        <v>823</v>
      </c>
      <c r="C24" s="53">
        <f t="shared" si="0"/>
        <v>0</v>
      </c>
      <c r="D24" s="53">
        <f>SUM(D20:D23)</f>
        <v>0</v>
      </c>
      <c r="E24" s="53">
        <f t="shared" ref="E24" si="7">SUM(E20:E23)</f>
        <v>0</v>
      </c>
      <c r="F24" s="53">
        <f t="shared" ref="F24:BQ24" si="8">SUM(F20:F23)</f>
        <v>0</v>
      </c>
      <c r="G24" s="53">
        <f t="shared" si="8"/>
        <v>0</v>
      </c>
      <c r="H24" s="53">
        <f t="shared" si="8"/>
        <v>0</v>
      </c>
      <c r="I24" s="53">
        <f t="shared" si="8"/>
        <v>0</v>
      </c>
      <c r="J24" s="53">
        <f t="shared" si="8"/>
        <v>0</v>
      </c>
      <c r="K24" s="53">
        <f t="shared" si="8"/>
        <v>0</v>
      </c>
      <c r="L24" s="53">
        <f t="shared" si="8"/>
        <v>0</v>
      </c>
      <c r="M24" s="53">
        <f t="shared" si="8"/>
        <v>0</v>
      </c>
      <c r="N24" s="53">
        <f t="shared" si="8"/>
        <v>0</v>
      </c>
      <c r="O24" s="53">
        <f t="shared" si="8"/>
        <v>0</v>
      </c>
      <c r="P24" s="53">
        <f t="shared" si="8"/>
        <v>0</v>
      </c>
      <c r="Q24" s="53">
        <f t="shared" si="8"/>
        <v>0</v>
      </c>
      <c r="R24" s="53">
        <f t="shared" si="8"/>
        <v>0</v>
      </c>
      <c r="S24" s="53">
        <f t="shared" si="8"/>
        <v>0</v>
      </c>
      <c r="T24" s="53">
        <f t="shared" si="8"/>
        <v>0</v>
      </c>
      <c r="U24" s="53">
        <f t="shared" si="8"/>
        <v>0</v>
      </c>
      <c r="V24" s="53">
        <f t="shared" si="8"/>
        <v>0</v>
      </c>
      <c r="W24" s="53">
        <f t="shared" si="8"/>
        <v>0</v>
      </c>
      <c r="X24" s="53">
        <f t="shared" si="8"/>
        <v>0</v>
      </c>
      <c r="Y24" s="53">
        <f t="shared" si="8"/>
        <v>0</v>
      </c>
      <c r="Z24" s="53">
        <f t="shared" si="8"/>
        <v>0</v>
      </c>
      <c r="AA24" s="53">
        <f t="shared" si="8"/>
        <v>0</v>
      </c>
      <c r="AB24" s="53">
        <f t="shared" si="8"/>
        <v>0</v>
      </c>
      <c r="AC24" s="53">
        <f t="shared" si="8"/>
        <v>0</v>
      </c>
      <c r="AD24" s="53">
        <f t="shared" si="8"/>
        <v>0</v>
      </c>
      <c r="AE24" s="53">
        <f t="shared" si="8"/>
        <v>0</v>
      </c>
      <c r="AF24" s="53">
        <f t="shared" si="8"/>
        <v>0</v>
      </c>
      <c r="AG24" s="53">
        <f t="shared" si="8"/>
        <v>0</v>
      </c>
      <c r="AH24" s="53">
        <f t="shared" si="8"/>
        <v>0</v>
      </c>
      <c r="AI24" s="53">
        <f t="shared" si="8"/>
        <v>0</v>
      </c>
      <c r="AJ24" s="53">
        <f t="shared" si="8"/>
        <v>0</v>
      </c>
      <c r="AK24" s="53">
        <f t="shared" si="8"/>
        <v>0</v>
      </c>
      <c r="AL24" s="53">
        <f t="shared" si="8"/>
        <v>0</v>
      </c>
      <c r="AM24" s="53">
        <f t="shared" si="8"/>
        <v>0</v>
      </c>
      <c r="AN24" s="53">
        <f t="shared" si="8"/>
        <v>0</v>
      </c>
      <c r="AO24" s="53">
        <f t="shared" si="8"/>
        <v>0</v>
      </c>
      <c r="AP24" s="53">
        <f t="shared" si="8"/>
        <v>0</v>
      </c>
      <c r="AQ24" s="53">
        <f t="shared" si="8"/>
        <v>0</v>
      </c>
      <c r="AR24" s="53">
        <f t="shared" si="8"/>
        <v>0</v>
      </c>
      <c r="AS24" s="53">
        <f t="shared" si="8"/>
        <v>0</v>
      </c>
      <c r="AT24" s="53">
        <f t="shared" si="8"/>
        <v>0</v>
      </c>
      <c r="AU24" s="53">
        <f t="shared" si="8"/>
        <v>0</v>
      </c>
      <c r="AV24" s="53">
        <f t="shared" si="8"/>
        <v>0</v>
      </c>
      <c r="AW24" s="53">
        <f t="shared" si="8"/>
        <v>0</v>
      </c>
      <c r="AX24" s="53">
        <f t="shared" si="8"/>
        <v>0</v>
      </c>
      <c r="AY24" s="53">
        <f t="shared" si="8"/>
        <v>0</v>
      </c>
      <c r="AZ24" s="53">
        <f t="shared" si="8"/>
        <v>0</v>
      </c>
      <c r="BA24" s="53">
        <f t="shared" si="8"/>
        <v>0</v>
      </c>
      <c r="BB24" s="53">
        <f t="shared" si="8"/>
        <v>0</v>
      </c>
      <c r="BC24" s="53">
        <f t="shared" si="8"/>
        <v>0</v>
      </c>
      <c r="BD24" s="53">
        <f t="shared" si="8"/>
        <v>0</v>
      </c>
      <c r="BE24" s="53">
        <f t="shared" si="8"/>
        <v>0</v>
      </c>
      <c r="BF24" s="53">
        <f t="shared" si="8"/>
        <v>0</v>
      </c>
      <c r="BG24" s="53">
        <f t="shared" si="8"/>
        <v>0</v>
      </c>
      <c r="BH24" s="53">
        <f t="shared" si="8"/>
        <v>0</v>
      </c>
      <c r="BI24" s="53">
        <f t="shared" si="8"/>
        <v>0</v>
      </c>
      <c r="BJ24" s="53">
        <f t="shared" si="8"/>
        <v>0</v>
      </c>
      <c r="BK24" s="53">
        <f t="shared" si="8"/>
        <v>0</v>
      </c>
      <c r="BL24" s="53">
        <f t="shared" si="8"/>
        <v>0</v>
      </c>
      <c r="BM24" s="53">
        <f t="shared" si="8"/>
        <v>0</v>
      </c>
      <c r="BN24" s="53">
        <f t="shared" si="8"/>
        <v>0</v>
      </c>
      <c r="BO24" s="53">
        <f t="shared" si="8"/>
        <v>0</v>
      </c>
      <c r="BP24" s="53">
        <f t="shared" si="8"/>
        <v>0</v>
      </c>
      <c r="BQ24" s="53">
        <f t="shared" si="8"/>
        <v>0</v>
      </c>
      <c r="BR24" s="53">
        <f t="shared" ref="BR24:BU24" si="9">SUM(BR20:BR23)</f>
        <v>0</v>
      </c>
      <c r="BS24" s="53">
        <f t="shared" si="9"/>
        <v>0</v>
      </c>
      <c r="BT24" s="53">
        <f t="shared" si="9"/>
        <v>0</v>
      </c>
      <c r="BU24" s="53">
        <f t="shared" si="9"/>
        <v>0</v>
      </c>
      <c r="BV24" s="53">
        <f t="shared" ref="BV24:BW24" si="10">SUM(BV20:BV23)</f>
        <v>0</v>
      </c>
      <c r="BW24" s="53">
        <f t="shared" si="10"/>
        <v>0</v>
      </c>
    </row>
    <row r="25" spans="1:75" s="42" customFormat="1" ht="15" customHeight="1" x14ac:dyDescent="0.35">
      <c r="A25" s="39">
        <v>16</v>
      </c>
      <c r="B25" s="48" t="s">
        <v>18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</row>
    <row r="26" spans="1:75" s="42" customFormat="1" ht="15" customHeight="1" x14ac:dyDescent="0.35">
      <c r="A26" s="39">
        <v>17</v>
      </c>
      <c r="B26" s="43" t="s">
        <v>27</v>
      </c>
      <c r="C26" s="51">
        <f t="shared" si="0"/>
        <v>0</v>
      </c>
      <c r="D26" s="1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</row>
    <row r="27" spans="1:75" s="42" customFormat="1" ht="15" customHeight="1" x14ac:dyDescent="0.35">
      <c r="A27" s="39">
        <v>18</v>
      </c>
      <c r="B27" s="43" t="s">
        <v>28</v>
      </c>
      <c r="C27" s="51">
        <f t="shared" si="0"/>
        <v>0</v>
      </c>
      <c r="D27" s="15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</row>
    <row r="28" spans="1:75" s="42" customFormat="1" ht="15" customHeight="1" x14ac:dyDescent="0.35">
      <c r="A28" s="39">
        <v>19</v>
      </c>
      <c r="B28" s="17" t="s">
        <v>37</v>
      </c>
      <c r="C28" s="51">
        <f t="shared" si="0"/>
        <v>0</v>
      </c>
      <c r="D28" s="15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</row>
    <row r="29" spans="1:75" s="42" customFormat="1" ht="15" customHeight="1" x14ac:dyDescent="0.35">
      <c r="A29" s="39">
        <v>20</v>
      </c>
      <c r="B29" s="43" t="s">
        <v>12</v>
      </c>
      <c r="C29" s="51">
        <f t="shared" si="0"/>
        <v>0</v>
      </c>
      <c r="D29" s="1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</row>
    <row r="30" spans="1:75" s="42" customFormat="1" ht="15" customHeight="1" x14ac:dyDescent="0.35">
      <c r="A30" s="39">
        <v>21</v>
      </c>
      <c r="B30" s="43" t="s">
        <v>26</v>
      </c>
      <c r="C30" s="51">
        <f t="shared" si="0"/>
        <v>0</v>
      </c>
      <c r="D30" s="15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</row>
    <row r="31" spans="1:75" s="42" customFormat="1" ht="15" customHeight="1" x14ac:dyDescent="0.35">
      <c r="A31" s="39">
        <v>22</v>
      </c>
      <c r="B31" s="43" t="s">
        <v>25</v>
      </c>
      <c r="C31" s="51">
        <f t="shared" si="0"/>
        <v>0</v>
      </c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</row>
    <row r="32" spans="1:75" s="42" customFormat="1" ht="15" customHeight="1" x14ac:dyDescent="0.35">
      <c r="A32" s="39">
        <v>23</v>
      </c>
      <c r="B32" s="17" t="s">
        <v>39</v>
      </c>
      <c r="C32" s="51">
        <f t="shared" si="0"/>
        <v>0</v>
      </c>
      <c r="D32" s="15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</row>
    <row r="33" spans="1:75" s="42" customFormat="1" ht="15" customHeight="1" x14ac:dyDescent="0.35">
      <c r="A33" s="39">
        <v>24</v>
      </c>
      <c r="B33" s="43" t="s">
        <v>24</v>
      </c>
      <c r="C33" s="51">
        <f t="shared" si="0"/>
        <v>0</v>
      </c>
      <c r="D33" s="1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</row>
    <row r="34" spans="1:75" s="42" customFormat="1" ht="15" customHeight="1" x14ac:dyDescent="0.35">
      <c r="A34" s="39">
        <v>25</v>
      </c>
      <c r="B34" s="43" t="s">
        <v>23</v>
      </c>
      <c r="C34" s="51">
        <f t="shared" si="0"/>
        <v>0</v>
      </c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</row>
    <row r="35" spans="1:75" s="42" customFormat="1" ht="15" customHeight="1" x14ac:dyDescent="0.35">
      <c r="A35" s="39">
        <v>26</v>
      </c>
      <c r="B35" s="17" t="s">
        <v>40</v>
      </c>
      <c r="C35" s="51">
        <f t="shared" si="0"/>
        <v>0</v>
      </c>
      <c r="D35" s="15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</row>
    <row r="36" spans="1:75" ht="15" customHeight="1" x14ac:dyDescent="0.35">
      <c r="A36" s="39">
        <v>27</v>
      </c>
      <c r="B36" s="43" t="s">
        <v>0</v>
      </c>
      <c r="C36" s="51">
        <f t="shared" si="0"/>
        <v>0</v>
      </c>
      <c r="D36" s="1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</row>
    <row r="37" spans="1:75" ht="15" customHeight="1" x14ac:dyDescent="0.35">
      <c r="A37" s="39">
        <v>28</v>
      </c>
      <c r="B37" s="43" t="s">
        <v>1</v>
      </c>
      <c r="C37" s="51">
        <f t="shared" si="0"/>
        <v>0</v>
      </c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</row>
    <row r="38" spans="1:75" ht="15" customHeight="1" x14ac:dyDescent="0.35">
      <c r="A38" s="39">
        <v>29</v>
      </c>
      <c r="B38" s="17" t="s">
        <v>38</v>
      </c>
      <c r="C38" s="51">
        <f t="shared" si="0"/>
        <v>0</v>
      </c>
      <c r="D38" s="15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</row>
    <row r="39" spans="1:75" ht="15" customHeight="1" x14ac:dyDescent="0.35">
      <c r="A39" s="39">
        <v>30</v>
      </c>
      <c r="B39" s="43" t="s">
        <v>13</v>
      </c>
      <c r="C39" s="51">
        <f t="shared" si="0"/>
        <v>0</v>
      </c>
      <c r="D39" s="15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</row>
    <row r="40" spans="1:75" ht="15" customHeight="1" x14ac:dyDescent="0.35">
      <c r="A40" s="39">
        <v>31</v>
      </c>
      <c r="B40" s="17" t="s">
        <v>29</v>
      </c>
      <c r="C40" s="51">
        <f t="shared" si="0"/>
        <v>0</v>
      </c>
      <c r="D40" s="15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</row>
    <row r="41" spans="1:75" ht="15" customHeight="1" x14ac:dyDescent="0.35">
      <c r="A41" s="39">
        <v>32</v>
      </c>
      <c r="B41" s="52" t="s">
        <v>832</v>
      </c>
      <c r="C41" s="54">
        <f t="shared" si="0"/>
        <v>0</v>
      </c>
      <c r="D41" s="54">
        <f>SUM(D26:D40)</f>
        <v>0</v>
      </c>
      <c r="E41" s="54">
        <f t="shared" ref="E41" si="11">SUM(E26:E40)</f>
        <v>0</v>
      </c>
      <c r="F41" s="54">
        <f t="shared" ref="F41:BQ41" si="12">SUM(F26:F40)</f>
        <v>0</v>
      </c>
      <c r="G41" s="54">
        <f t="shared" si="12"/>
        <v>0</v>
      </c>
      <c r="H41" s="54">
        <f t="shared" si="12"/>
        <v>0</v>
      </c>
      <c r="I41" s="54">
        <f t="shared" si="12"/>
        <v>0</v>
      </c>
      <c r="J41" s="54">
        <f t="shared" si="12"/>
        <v>0</v>
      </c>
      <c r="K41" s="54">
        <f t="shared" si="12"/>
        <v>0</v>
      </c>
      <c r="L41" s="54">
        <f t="shared" si="12"/>
        <v>0</v>
      </c>
      <c r="M41" s="54">
        <f t="shared" si="12"/>
        <v>0</v>
      </c>
      <c r="N41" s="54">
        <f t="shared" si="12"/>
        <v>0</v>
      </c>
      <c r="O41" s="54">
        <f t="shared" si="12"/>
        <v>0</v>
      </c>
      <c r="P41" s="54">
        <f t="shared" si="12"/>
        <v>0</v>
      </c>
      <c r="Q41" s="54">
        <f t="shared" si="12"/>
        <v>0</v>
      </c>
      <c r="R41" s="54">
        <f t="shared" si="12"/>
        <v>0</v>
      </c>
      <c r="S41" s="54">
        <f t="shared" si="12"/>
        <v>0</v>
      </c>
      <c r="T41" s="54">
        <f t="shared" si="12"/>
        <v>0</v>
      </c>
      <c r="U41" s="54">
        <f t="shared" si="12"/>
        <v>0</v>
      </c>
      <c r="V41" s="54">
        <f t="shared" si="12"/>
        <v>0</v>
      </c>
      <c r="W41" s="54">
        <f t="shared" si="12"/>
        <v>0</v>
      </c>
      <c r="X41" s="54">
        <f t="shared" si="12"/>
        <v>0</v>
      </c>
      <c r="Y41" s="54">
        <f t="shared" si="12"/>
        <v>0</v>
      </c>
      <c r="Z41" s="54">
        <f t="shared" si="12"/>
        <v>0</v>
      </c>
      <c r="AA41" s="54">
        <f t="shared" si="12"/>
        <v>0</v>
      </c>
      <c r="AB41" s="54">
        <f t="shared" si="12"/>
        <v>0</v>
      </c>
      <c r="AC41" s="54">
        <f t="shared" si="12"/>
        <v>0</v>
      </c>
      <c r="AD41" s="54">
        <f t="shared" si="12"/>
        <v>0</v>
      </c>
      <c r="AE41" s="54">
        <f t="shared" si="12"/>
        <v>0</v>
      </c>
      <c r="AF41" s="54">
        <f t="shared" si="12"/>
        <v>0</v>
      </c>
      <c r="AG41" s="54">
        <f t="shared" si="12"/>
        <v>0</v>
      </c>
      <c r="AH41" s="54">
        <f t="shared" si="12"/>
        <v>0</v>
      </c>
      <c r="AI41" s="54">
        <f t="shared" si="12"/>
        <v>0</v>
      </c>
      <c r="AJ41" s="54">
        <f t="shared" si="12"/>
        <v>0</v>
      </c>
      <c r="AK41" s="54">
        <f t="shared" si="12"/>
        <v>0</v>
      </c>
      <c r="AL41" s="54">
        <f t="shared" si="12"/>
        <v>0</v>
      </c>
      <c r="AM41" s="54">
        <f t="shared" si="12"/>
        <v>0</v>
      </c>
      <c r="AN41" s="54">
        <f t="shared" si="12"/>
        <v>0</v>
      </c>
      <c r="AO41" s="54">
        <f t="shared" si="12"/>
        <v>0</v>
      </c>
      <c r="AP41" s="54">
        <f t="shared" si="12"/>
        <v>0</v>
      </c>
      <c r="AQ41" s="54">
        <f t="shared" si="12"/>
        <v>0</v>
      </c>
      <c r="AR41" s="54">
        <f t="shared" si="12"/>
        <v>0</v>
      </c>
      <c r="AS41" s="54">
        <f t="shared" si="12"/>
        <v>0</v>
      </c>
      <c r="AT41" s="54">
        <f t="shared" si="12"/>
        <v>0</v>
      </c>
      <c r="AU41" s="54">
        <f t="shared" si="12"/>
        <v>0</v>
      </c>
      <c r="AV41" s="54">
        <f t="shared" si="12"/>
        <v>0</v>
      </c>
      <c r="AW41" s="54">
        <f t="shared" si="12"/>
        <v>0</v>
      </c>
      <c r="AX41" s="54">
        <f t="shared" si="12"/>
        <v>0</v>
      </c>
      <c r="AY41" s="54">
        <f t="shared" si="12"/>
        <v>0</v>
      </c>
      <c r="AZ41" s="54">
        <f t="shared" si="12"/>
        <v>0</v>
      </c>
      <c r="BA41" s="54">
        <f t="shared" si="12"/>
        <v>0</v>
      </c>
      <c r="BB41" s="54">
        <f t="shared" si="12"/>
        <v>0</v>
      </c>
      <c r="BC41" s="54">
        <f t="shared" si="12"/>
        <v>0</v>
      </c>
      <c r="BD41" s="54">
        <f t="shared" si="12"/>
        <v>0</v>
      </c>
      <c r="BE41" s="54">
        <f t="shared" si="12"/>
        <v>0</v>
      </c>
      <c r="BF41" s="54">
        <f t="shared" si="12"/>
        <v>0</v>
      </c>
      <c r="BG41" s="54">
        <f t="shared" si="12"/>
        <v>0</v>
      </c>
      <c r="BH41" s="54">
        <f t="shared" si="12"/>
        <v>0</v>
      </c>
      <c r="BI41" s="54">
        <f t="shared" si="12"/>
        <v>0</v>
      </c>
      <c r="BJ41" s="54">
        <f t="shared" si="12"/>
        <v>0</v>
      </c>
      <c r="BK41" s="54">
        <f t="shared" si="12"/>
        <v>0</v>
      </c>
      <c r="BL41" s="54">
        <f t="shared" si="12"/>
        <v>0</v>
      </c>
      <c r="BM41" s="54">
        <f t="shared" si="12"/>
        <v>0</v>
      </c>
      <c r="BN41" s="54">
        <f t="shared" si="12"/>
        <v>0</v>
      </c>
      <c r="BO41" s="54">
        <f t="shared" si="12"/>
        <v>0</v>
      </c>
      <c r="BP41" s="54">
        <f t="shared" si="12"/>
        <v>0</v>
      </c>
      <c r="BQ41" s="54">
        <f t="shared" si="12"/>
        <v>0</v>
      </c>
      <c r="BR41" s="54">
        <f t="shared" ref="BR41:BU41" si="13">SUM(BR26:BR40)</f>
        <v>0</v>
      </c>
      <c r="BS41" s="54">
        <f t="shared" si="13"/>
        <v>0</v>
      </c>
      <c r="BT41" s="54">
        <f t="shared" si="13"/>
        <v>0</v>
      </c>
      <c r="BU41" s="54">
        <f t="shared" si="13"/>
        <v>0</v>
      </c>
      <c r="BV41" s="54">
        <f t="shared" ref="BV41:BW41" si="14">SUM(BV26:BV40)</f>
        <v>0</v>
      </c>
      <c r="BW41" s="54">
        <f t="shared" si="14"/>
        <v>0</v>
      </c>
    </row>
    <row r="42" spans="1:75" ht="15" customHeight="1" x14ac:dyDescent="0.35">
      <c r="A42" s="39">
        <v>33</v>
      </c>
      <c r="B42" s="55" t="s">
        <v>824</v>
      </c>
      <c r="C42" s="47">
        <f t="shared" si="0"/>
        <v>0</v>
      </c>
      <c r="D42" s="47">
        <f>D24+D41</f>
        <v>0</v>
      </c>
      <c r="E42" s="47">
        <f t="shared" ref="E42" si="15">E24+E41</f>
        <v>0</v>
      </c>
      <c r="F42" s="47">
        <f t="shared" ref="F42:BQ42" si="16">F24+F41</f>
        <v>0</v>
      </c>
      <c r="G42" s="47">
        <f t="shared" si="16"/>
        <v>0</v>
      </c>
      <c r="H42" s="47">
        <f t="shared" si="16"/>
        <v>0</v>
      </c>
      <c r="I42" s="47">
        <f t="shared" si="16"/>
        <v>0</v>
      </c>
      <c r="J42" s="47">
        <f t="shared" si="16"/>
        <v>0</v>
      </c>
      <c r="K42" s="47">
        <f t="shared" si="16"/>
        <v>0</v>
      </c>
      <c r="L42" s="47">
        <f t="shared" si="16"/>
        <v>0</v>
      </c>
      <c r="M42" s="47">
        <f t="shared" si="16"/>
        <v>0</v>
      </c>
      <c r="N42" s="47">
        <f t="shared" si="16"/>
        <v>0</v>
      </c>
      <c r="O42" s="47">
        <f t="shared" si="16"/>
        <v>0</v>
      </c>
      <c r="P42" s="47">
        <f t="shared" si="16"/>
        <v>0</v>
      </c>
      <c r="Q42" s="47">
        <f t="shared" si="16"/>
        <v>0</v>
      </c>
      <c r="R42" s="47">
        <f t="shared" si="16"/>
        <v>0</v>
      </c>
      <c r="S42" s="47">
        <f t="shared" si="16"/>
        <v>0</v>
      </c>
      <c r="T42" s="47">
        <f t="shared" si="16"/>
        <v>0</v>
      </c>
      <c r="U42" s="47">
        <f t="shared" si="16"/>
        <v>0</v>
      </c>
      <c r="V42" s="47">
        <f t="shared" si="16"/>
        <v>0</v>
      </c>
      <c r="W42" s="47">
        <f t="shared" si="16"/>
        <v>0</v>
      </c>
      <c r="X42" s="47">
        <f t="shared" si="16"/>
        <v>0</v>
      </c>
      <c r="Y42" s="47">
        <f t="shared" si="16"/>
        <v>0</v>
      </c>
      <c r="Z42" s="47">
        <f t="shared" si="16"/>
        <v>0</v>
      </c>
      <c r="AA42" s="47">
        <f t="shared" si="16"/>
        <v>0</v>
      </c>
      <c r="AB42" s="47">
        <f t="shared" si="16"/>
        <v>0</v>
      </c>
      <c r="AC42" s="47">
        <f t="shared" si="16"/>
        <v>0</v>
      </c>
      <c r="AD42" s="47">
        <f t="shared" si="16"/>
        <v>0</v>
      </c>
      <c r="AE42" s="47">
        <f t="shared" si="16"/>
        <v>0</v>
      </c>
      <c r="AF42" s="47">
        <f t="shared" si="16"/>
        <v>0</v>
      </c>
      <c r="AG42" s="47">
        <f t="shared" si="16"/>
        <v>0</v>
      </c>
      <c r="AH42" s="47">
        <f t="shared" si="16"/>
        <v>0</v>
      </c>
      <c r="AI42" s="47">
        <f t="shared" si="16"/>
        <v>0</v>
      </c>
      <c r="AJ42" s="47">
        <f t="shared" si="16"/>
        <v>0</v>
      </c>
      <c r="AK42" s="47">
        <f t="shared" si="16"/>
        <v>0</v>
      </c>
      <c r="AL42" s="47">
        <f t="shared" si="16"/>
        <v>0</v>
      </c>
      <c r="AM42" s="47">
        <f t="shared" si="16"/>
        <v>0</v>
      </c>
      <c r="AN42" s="47">
        <f t="shared" si="16"/>
        <v>0</v>
      </c>
      <c r="AO42" s="47">
        <f t="shared" si="16"/>
        <v>0</v>
      </c>
      <c r="AP42" s="47">
        <f t="shared" si="16"/>
        <v>0</v>
      </c>
      <c r="AQ42" s="47">
        <f t="shared" si="16"/>
        <v>0</v>
      </c>
      <c r="AR42" s="47">
        <f t="shared" si="16"/>
        <v>0</v>
      </c>
      <c r="AS42" s="47">
        <f t="shared" si="16"/>
        <v>0</v>
      </c>
      <c r="AT42" s="47">
        <f t="shared" si="16"/>
        <v>0</v>
      </c>
      <c r="AU42" s="47">
        <f t="shared" si="16"/>
        <v>0</v>
      </c>
      <c r="AV42" s="47">
        <f t="shared" si="16"/>
        <v>0</v>
      </c>
      <c r="AW42" s="47">
        <f t="shared" si="16"/>
        <v>0</v>
      </c>
      <c r="AX42" s="47">
        <f t="shared" si="16"/>
        <v>0</v>
      </c>
      <c r="AY42" s="47">
        <f t="shared" si="16"/>
        <v>0</v>
      </c>
      <c r="AZ42" s="47">
        <f t="shared" si="16"/>
        <v>0</v>
      </c>
      <c r="BA42" s="47">
        <f t="shared" si="16"/>
        <v>0</v>
      </c>
      <c r="BB42" s="47">
        <f t="shared" si="16"/>
        <v>0</v>
      </c>
      <c r="BC42" s="47">
        <f t="shared" si="16"/>
        <v>0</v>
      </c>
      <c r="BD42" s="47">
        <f t="shared" si="16"/>
        <v>0</v>
      </c>
      <c r="BE42" s="47">
        <f t="shared" si="16"/>
        <v>0</v>
      </c>
      <c r="BF42" s="47">
        <f t="shared" si="16"/>
        <v>0</v>
      </c>
      <c r="BG42" s="47">
        <f t="shared" si="16"/>
        <v>0</v>
      </c>
      <c r="BH42" s="47">
        <f t="shared" si="16"/>
        <v>0</v>
      </c>
      <c r="BI42" s="47">
        <f t="shared" si="16"/>
        <v>0</v>
      </c>
      <c r="BJ42" s="47">
        <f t="shared" si="16"/>
        <v>0</v>
      </c>
      <c r="BK42" s="47">
        <f t="shared" si="16"/>
        <v>0</v>
      </c>
      <c r="BL42" s="47">
        <f t="shared" si="16"/>
        <v>0</v>
      </c>
      <c r="BM42" s="47">
        <f t="shared" si="16"/>
        <v>0</v>
      </c>
      <c r="BN42" s="47">
        <f t="shared" si="16"/>
        <v>0</v>
      </c>
      <c r="BO42" s="47">
        <f t="shared" si="16"/>
        <v>0</v>
      </c>
      <c r="BP42" s="47">
        <f t="shared" si="16"/>
        <v>0</v>
      </c>
      <c r="BQ42" s="47">
        <f t="shared" si="16"/>
        <v>0</v>
      </c>
      <c r="BR42" s="47">
        <f t="shared" ref="BR42:BU42" si="17">BR24+BR41</f>
        <v>0</v>
      </c>
      <c r="BS42" s="47">
        <f t="shared" si="17"/>
        <v>0</v>
      </c>
      <c r="BT42" s="47">
        <f t="shared" si="17"/>
        <v>0</v>
      </c>
      <c r="BU42" s="47">
        <f t="shared" si="17"/>
        <v>0</v>
      </c>
      <c r="BV42" s="47">
        <f t="shared" ref="BV42:BW42" si="18">BV24+BV41</f>
        <v>0</v>
      </c>
      <c r="BW42" s="47">
        <f t="shared" si="18"/>
        <v>0</v>
      </c>
    </row>
    <row r="43" spans="1:75" s="50" customFormat="1" ht="25" x14ac:dyDescent="0.35">
      <c r="A43" s="39">
        <v>34</v>
      </c>
      <c r="B43" s="56" t="s">
        <v>825</v>
      </c>
      <c r="C43" s="57">
        <f t="shared" si="0"/>
        <v>0</v>
      </c>
      <c r="D43" s="57">
        <f>D17-D42</f>
        <v>0</v>
      </c>
      <c r="E43" s="57">
        <f>E17-E42</f>
        <v>0</v>
      </c>
      <c r="F43" s="57">
        <f t="shared" ref="F43:BQ43" si="19">F17-F42</f>
        <v>0</v>
      </c>
      <c r="G43" s="57">
        <f t="shared" si="19"/>
        <v>0</v>
      </c>
      <c r="H43" s="57">
        <f t="shared" si="19"/>
        <v>0</v>
      </c>
      <c r="I43" s="57">
        <f t="shared" si="19"/>
        <v>0</v>
      </c>
      <c r="J43" s="57">
        <f t="shared" si="19"/>
        <v>0</v>
      </c>
      <c r="K43" s="57">
        <f t="shared" si="19"/>
        <v>0</v>
      </c>
      <c r="L43" s="57">
        <f t="shared" si="19"/>
        <v>0</v>
      </c>
      <c r="M43" s="57">
        <f t="shared" si="19"/>
        <v>0</v>
      </c>
      <c r="N43" s="57">
        <f t="shared" si="19"/>
        <v>0</v>
      </c>
      <c r="O43" s="57">
        <f t="shared" si="19"/>
        <v>0</v>
      </c>
      <c r="P43" s="57">
        <f t="shared" si="19"/>
        <v>0</v>
      </c>
      <c r="Q43" s="57">
        <f t="shared" si="19"/>
        <v>0</v>
      </c>
      <c r="R43" s="57">
        <f t="shared" si="19"/>
        <v>0</v>
      </c>
      <c r="S43" s="57">
        <f t="shared" si="19"/>
        <v>0</v>
      </c>
      <c r="T43" s="57">
        <f t="shared" si="19"/>
        <v>0</v>
      </c>
      <c r="U43" s="57">
        <f t="shared" si="19"/>
        <v>0</v>
      </c>
      <c r="V43" s="57">
        <f t="shared" si="19"/>
        <v>0</v>
      </c>
      <c r="W43" s="57">
        <f t="shared" si="19"/>
        <v>0</v>
      </c>
      <c r="X43" s="57">
        <f t="shared" si="19"/>
        <v>0</v>
      </c>
      <c r="Y43" s="57">
        <f t="shared" si="19"/>
        <v>0</v>
      </c>
      <c r="Z43" s="57">
        <f t="shared" si="19"/>
        <v>0</v>
      </c>
      <c r="AA43" s="57">
        <f t="shared" si="19"/>
        <v>0</v>
      </c>
      <c r="AB43" s="57">
        <f t="shared" si="19"/>
        <v>0</v>
      </c>
      <c r="AC43" s="57">
        <f t="shared" si="19"/>
        <v>0</v>
      </c>
      <c r="AD43" s="57">
        <f t="shared" si="19"/>
        <v>0</v>
      </c>
      <c r="AE43" s="57">
        <f t="shared" si="19"/>
        <v>0</v>
      </c>
      <c r="AF43" s="57">
        <f t="shared" si="19"/>
        <v>0</v>
      </c>
      <c r="AG43" s="57">
        <f t="shared" si="19"/>
        <v>0</v>
      </c>
      <c r="AH43" s="57">
        <f t="shared" si="19"/>
        <v>0</v>
      </c>
      <c r="AI43" s="57">
        <f t="shared" si="19"/>
        <v>0</v>
      </c>
      <c r="AJ43" s="57">
        <f t="shared" si="19"/>
        <v>0</v>
      </c>
      <c r="AK43" s="57">
        <f t="shared" si="19"/>
        <v>0</v>
      </c>
      <c r="AL43" s="57">
        <f t="shared" si="19"/>
        <v>0</v>
      </c>
      <c r="AM43" s="57">
        <f t="shared" si="19"/>
        <v>0</v>
      </c>
      <c r="AN43" s="57">
        <f t="shared" si="19"/>
        <v>0</v>
      </c>
      <c r="AO43" s="57">
        <f t="shared" si="19"/>
        <v>0</v>
      </c>
      <c r="AP43" s="57">
        <f t="shared" si="19"/>
        <v>0</v>
      </c>
      <c r="AQ43" s="57">
        <f t="shared" si="19"/>
        <v>0</v>
      </c>
      <c r="AR43" s="57">
        <f t="shared" si="19"/>
        <v>0</v>
      </c>
      <c r="AS43" s="57">
        <f t="shared" si="19"/>
        <v>0</v>
      </c>
      <c r="AT43" s="57">
        <f t="shared" si="19"/>
        <v>0</v>
      </c>
      <c r="AU43" s="57">
        <f t="shared" si="19"/>
        <v>0</v>
      </c>
      <c r="AV43" s="57">
        <f t="shared" si="19"/>
        <v>0</v>
      </c>
      <c r="AW43" s="57">
        <f t="shared" si="19"/>
        <v>0</v>
      </c>
      <c r="AX43" s="57">
        <f t="shared" si="19"/>
        <v>0</v>
      </c>
      <c r="AY43" s="57">
        <f t="shared" si="19"/>
        <v>0</v>
      </c>
      <c r="AZ43" s="57">
        <f t="shared" si="19"/>
        <v>0</v>
      </c>
      <c r="BA43" s="57">
        <f t="shared" si="19"/>
        <v>0</v>
      </c>
      <c r="BB43" s="57">
        <f t="shared" si="19"/>
        <v>0</v>
      </c>
      <c r="BC43" s="57">
        <f t="shared" si="19"/>
        <v>0</v>
      </c>
      <c r="BD43" s="57">
        <f t="shared" si="19"/>
        <v>0</v>
      </c>
      <c r="BE43" s="57">
        <f t="shared" si="19"/>
        <v>0</v>
      </c>
      <c r="BF43" s="57">
        <f t="shared" si="19"/>
        <v>0</v>
      </c>
      <c r="BG43" s="57">
        <f t="shared" si="19"/>
        <v>0</v>
      </c>
      <c r="BH43" s="57">
        <f t="shared" si="19"/>
        <v>0</v>
      </c>
      <c r="BI43" s="57">
        <f t="shared" si="19"/>
        <v>0</v>
      </c>
      <c r="BJ43" s="57">
        <f t="shared" si="19"/>
        <v>0</v>
      </c>
      <c r="BK43" s="57">
        <f t="shared" si="19"/>
        <v>0</v>
      </c>
      <c r="BL43" s="57">
        <f t="shared" si="19"/>
        <v>0</v>
      </c>
      <c r="BM43" s="57">
        <f t="shared" si="19"/>
        <v>0</v>
      </c>
      <c r="BN43" s="57">
        <f t="shared" si="19"/>
        <v>0</v>
      </c>
      <c r="BO43" s="57">
        <f t="shared" si="19"/>
        <v>0</v>
      </c>
      <c r="BP43" s="57">
        <f t="shared" si="19"/>
        <v>0</v>
      </c>
      <c r="BQ43" s="57">
        <f t="shared" si="19"/>
        <v>0</v>
      </c>
      <c r="BR43" s="57">
        <f t="shared" ref="BR43:BU43" si="20">BR17-BR42</f>
        <v>0</v>
      </c>
      <c r="BS43" s="57">
        <f t="shared" si="20"/>
        <v>0</v>
      </c>
      <c r="BT43" s="57">
        <f t="shared" si="20"/>
        <v>0</v>
      </c>
      <c r="BU43" s="57">
        <f t="shared" si="20"/>
        <v>0</v>
      </c>
      <c r="BV43" s="57">
        <f t="shared" ref="BV43:BW43" si="21">BV17-BV42</f>
        <v>0</v>
      </c>
      <c r="BW43" s="57">
        <f t="shared" si="21"/>
        <v>0</v>
      </c>
    </row>
    <row r="44" spans="1:75" ht="15" customHeight="1" x14ac:dyDescent="0.35">
      <c r="A44" s="39">
        <v>35</v>
      </c>
      <c r="B44" s="48" t="s">
        <v>30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</row>
    <row r="45" spans="1:75" ht="15" customHeight="1" x14ac:dyDescent="0.35">
      <c r="A45" s="39">
        <v>36</v>
      </c>
      <c r="B45" s="43" t="s">
        <v>16</v>
      </c>
      <c r="C45" s="44">
        <f t="shared" si="0"/>
        <v>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 ht="15" customHeight="1" x14ac:dyDescent="0.35">
      <c r="A46" s="39">
        <v>37</v>
      </c>
      <c r="B46" s="43" t="s">
        <v>35</v>
      </c>
      <c r="C46" s="44">
        <f t="shared" si="0"/>
        <v>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 ht="15" customHeight="1" x14ac:dyDescent="0.35">
      <c r="A47" s="39">
        <v>38</v>
      </c>
      <c r="B47" s="43" t="s">
        <v>820</v>
      </c>
      <c r="C47" s="44">
        <f t="shared" si="0"/>
        <v>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 s="50" customFormat="1" ht="15" customHeight="1" x14ac:dyDescent="0.35">
      <c r="A48" s="39">
        <v>39</v>
      </c>
      <c r="B48" s="58" t="s">
        <v>826</v>
      </c>
      <c r="C48" s="59">
        <f t="shared" si="0"/>
        <v>0</v>
      </c>
      <c r="D48" s="59">
        <f>SUM(D45:D47)</f>
        <v>0</v>
      </c>
      <c r="E48" s="59">
        <f t="shared" ref="E48" si="22">SUM(E45:E47)</f>
        <v>0</v>
      </c>
      <c r="F48" s="59">
        <f t="shared" ref="F48:BQ48" si="23">SUM(F45:F47)</f>
        <v>0</v>
      </c>
      <c r="G48" s="59">
        <f t="shared" si="23"/>
        <v>0</v>
      </c>
      <c r="H48" s="59">
        <f t="shared" si="23"/>
        <v>0</v>
      </c>
      <c r="I48" s="59">
        <f t="shared" si="23"/>
        <v>0</v>
      </c>
      <c r="J48" s="59">
        <f t="shared" si="23"/>
        <v>0</v>
      </c>
      <c r="K48" s="59">
        <f t="shared" si="23"/>
        <v>0</v>
      </c>
      <c r="L48" s="59">
        <f t="shared" si="23"/>
        <v>0</v>
      </c>
      <c r="M48" s="59">
        <f t="shared" si="23"/>
        <v>0</v>
      </c>
      <c r="N48" s="59">
        <f t="shared" si="23"/>
        <v>0</v>
      </c>
      <c r="O48" s="59">
        <f t="shared" si="23"/>
        <v>0</v>
      </c>
      <c r="P48" s="59">
        <f t="shared" si="23"/>
        <v>0</v>
      </c>
      <c r="Q48" s="59">
        <f t="shared" si="23"/>
        <v>0</v>
      </c>
      <c r="R48" s="59">
        <f t="shared" si="23"/>
        <v>0</v>
      </c>
      <c r="S48" s="59">
        <f t="shared" si="23"/>
        <v>0</v>
      </c>
      <c r="T48" s="59">
        <f t="shared" si="23"/>
        <v>0</v>
      </c>
      <c r="U48" s="59">
        <f t="shared" si="23"/>
        <v>0</v>
      </c>
      <c r="V48" s="59">
        <f t="shared" si="23"/>
        <v>0</v>
      </c>
      <c r="W48" s="59">
        <f t="shared" si="23"/>
        <v>0</v>
      </c>
      <c r="X48" s="59">
        <f t="shared" si="23"/>
        <v>0</v>
      </c>
      <c r="Y48" s="59">
        <f t="shared" si="23"/>
        <v>0</v>
      </c>
      <c r="Z48" s="59">
        <f t="shared" si="23"/>
        <v>0</v>
      </c>
      <c r="AA48" s="59">
        <f t="shared" si="23"/>
        <v>0</v>
      </c>
      <c r="AB48" s="59">
        <f t="shared" si="23"/>
        <v>0</v>
      </c>
      <c r="AC48" s="59">
        <f t="shared" si="23"/>
        <v>0</v>
      </c>
      <c r="AD48" s="59">
        <f t="shared" si="23"/>
        <v>0</v>
      </c>
      <c r="AE48" s="59">
        <f t="shared" si="23"/>
        <v>0</v>
      </c>
      <c r="AF48" s="59">
        <f t="shared" si="23"/>
        <v>0</v>
      </c>
      <c r="AG48" s="59">
        <f t="shared" si="23"/>
        <v>0</v>
      </c>
      <c r="AH48" s="59">
        <f t="shared" si="23"/>
        <v>0</v>
      </c>
      <c r="AI48" s="59">
        <f t="shared" si="23"/>
        <v>0</v>
      </c>
      <c r="AJ48" s="59">
        <f t="shared" si="23"/>
        <v>0</v>
      </c>
      <c r="AK48" s="59">
        <f t="shared" si="23"/>
        <v>0</v>
      </c>
      <c r="AL48" s="59">
        <f t="shared" si="23"/>
        <v>0</v>
      </c>
      <c r="AM48" s="59">
        <f t="shared" si="23"/>
        <v>0</v>
      </c>
      <c r="AN48" s="59">
        <f t="shared" si="23"/>
        <v>0</v>
      </c>
      <c r="AO48" s="59">
        <f t="shared" si="23"/>
        <v>0</v>
      </c>
      <c r="AP48" s="59">
        <f t="shared" si="23"/>
        <v>0</v>
      </c>
      <c r="AQ48" s="59">
        <f t="shared" si="23"/>
        <v>0</v>
      </c>
      <c r="AR48" s="59">
        <f t="shared" si="23"/>
        <v>0</v>
      </c>
      <c r="AS48" s="59">
        <f t="shared" si="23"/>
        <v>0</v>
      </c>
      <c r="AT48" s="59">
        <f t="shared" si="23"/>
        <v>0</v>
      </c>
      <c r="AU48" s="59">
        <f t="shared" si="23"/>
        <v>0</v>
      </c>
      <c r="AV48" s="59">
        <f t="shared" si="23"/>
        <v>0</v>
      </c>
      <c r="AW48" s="59">
        <f t="shared" si="23"/>
        <v>0</v>
      </c>
      <c r="AX48" s="59">
        <f t="shared" si="23"/>
        <v>0</v>
      </c>
      <c r="AY48" s="59">
        <f t="shared" si="23"/>
        <v>0</v>
      </c>
      <c r="AZ48" s="59">
        <f t="shared" si="23"/>
        <v>0</v>
      </c>
      <c r="BA48" s="59">
        <f t="shared" si="23"/>
        <v>0</v>
      </c>
      <c r="BB48" s="59">
        <f t="shared" si="23"/>
        <v>0</v>
      </c>
      <c r="BC48" s="59">
        <f t="shared" si="23"/>
        <v>0</v>
      </c>
      <c r="BD48" s="59">
        <f t="shared" si="23"/>
        <v>0</v>
      </c>
      <c r="BE48" s="59">
        <f t="shared" si="23"/>
        <v>0</v>
      </c>
      <c r="BF48" s="59">
        <f t="shared" si="23"/>
        <v>0</v>
      </c>
      <c r="BG48" s="59">
        <f t="shared" si="23"/>
        <v>0</v>
      </c>
      <c r="BH48" s="59">
        <f t="shared" si="23"/>
        <v>0</v>
      </c>
      <c r="BI48" s="59">
        <f t="shared" si="23"/>
        <v>0</v>
      </c>
      <c r="BJ48" s="59">
        <f t="shared" si="23"/>
        <v>0</v>
      </c>
      <c r="BK48" s="59">
        <f t="shared" si="23"/>
        <v>0</v>
      </c>
      <c r="BL48" s="59">
        <f t="shared" si="23"/>
        <v>0</v>
      </c>
      <c r="BM48" s="59">
        <f t="shared" si="23"/>
        <v>0</v>
      </c>
      <c r="BN48" s="59">
        <f t="shared" si="23"/>
        <v>0</v>
      </c>
      <c r="BO48" s="59">
        <f t="shared" si="23"/>
        <v>0</v>
      </c>
      <c r="BP48" s="59">
        <f t="shared" si="23"/>
        <v>0</v>
      </c>
      <c r="BQ48" s="59">
        <f t="shared" si="23"/>
        <v>0</v>
      </c>
      <c r="BR48" s="59">
        <f t="shared" ref="BR48:BU48" si="24">SUM(BR45:BR47)</f>
        <v>0</v>
      </c>
      <c r="BS48" s="59">
        <f t="shared" si="24"/>
        <v>0</v>
      </c>
      <c r="BT48" s="59">
        <f t="shared" si="24"/>
        <v>0</v>
      </c>
      <c r="BU48" s="59">
        <f t="shared" si="24"/>
        <v>0</v>
      </c>
      <c r="BV48" s="59">
        <f t="shared" ref="BV48:BW48" si="25">SUM(BV45:BV47)</f>
        <v>0</v>
      </c>
      <c r="BW48" s="59">
        <f t="shared" si="25"/>
        <v>0</v>
      </c>
    </row>
    <row r="49" spans="1:75" s="42" customFormat="1" ht="15" customHeight="1" x14ac:dyDescent="0.35">
      <c r="A49" s="39">
        <v>40</v>
      </c>
      <c r="B49" s="48" t="s">
        <v>17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</row>
    <row r="50" spans="1:75" s="42" customFormat="1" ht="15" customHeight="1" x14ac:dyDescent="0.35">
      <c r="A50" s="39">
        <v>41</v>
      </c>
      <c r="B50" s="43" t="s">
        <v>16</v>
      </c>
      <c r="C50" s="44">
        <f t="shared" si="0"/>
        <v>0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 s="42" customFormat="1" ht="15" customHeight="1" x14ac:dyDescent="0.35">
      <c r="A51" s="39">
        <v>42</v>
      </c>
      <c r="B51" s="43" t="s">
        <v>35</v>
      </c>
      <c r="C51" s="44">
        <f t="shared" si="0"/>
        <v>0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 s="42" customFormat="1" ht="37.5" x14ac:dyDescent="0.35">
      <c r="A52" s="39">
        <v>43</v>
      </c>
      <c r="B52" s="60" t="s">
        <v>827</v>
      </c>
      <c r="C52" s="61">
        <f t="shared" si="0"/>
        <v>0</v>
      </c>
      <c r="D52" s="62">
        <f>D48-D53</f>
        <v>0</v>
      </c>
      <c r="E52" s="62">
        <f t="shared" ref="E52:BP52" si="26">E48-E53</f>
        <v>0</v>
      </c>
      <c r="F52" s="62">
        <f t="shared" si="26"/>
        <v>0</v>
      </c>
      <c r="G52" s="62">
        <f t="shared" si="26"/>
        <v>0</v>
      </c>
      <c r="H52" s="62">
        <f t="shared" si="26"/>
        <v>0</v>
      </c>
      <c r="I52" s="62">
        <f t="shared" si="26"/>
        <v>0</v>
      </c>
      <c r="J52" s="62">
        <f t="shared" si="26"/>
        <v>0</v>
      </c>
      <c r="K52" s="62">
        <f t="shared" si="26"/>
        <v>0</v>
      </c>
      <c r="L52" s="62">
        <f t="shared" si="26"/>
        <v>0</v>
      </c>
      <c r="M52" s="62">
        <f t="shared" si="26"/>
        <v>0</v>
      </c>
      <c r="N52" s="62">
        <f t="shared" si="26"/>
        <v>0</v>
      </c>
      <c r="O52" s="62">
        <f t="shared" si="26"/>
        <v>0</v>
      </c>
      <c r="P52" s="62">
        <f t="shared" si="26"/>
        <v>0</v>
      </c>
      <c r="Q52" s="62">
        <f t="shared" si="26"/>
        <v>0</v>
      </c>
      <c r="R52" s="62">
        <f t="shared" si="26"/>
        <v>0</v>
      </c>
      <c r="S52" s="62">
        <f t="shared" si="26"/>
        <v>0</v>
      </c>
      <c r="T52" s="62">
        <f t="shared" si="26"/>
        <v>0</v>
      </c>
      <c r="U52" s="62">
        <f t="shared" si="26"/>
        <v>0</v>
      </c>
      <c r="V52" s="62">
        <f t="shared" si="26"/>
        <v>0</v>
      </c>
      <c r="W52" s="62">
        <f t="shared" si="26"/>
        <v>0</v>
      </c>
      <c r="X52" s="62">
        <f t="shared" si="26"/>
        <v>0</v>
      </c>
      <c r="Y52" s="62">
        <f t="shared" si="26"/>
        <v>0</v>
      </c>
      <c r="Z52" s="62">
        <f t="shared" si="26"/>
        <v>0</v>
      </c>
      <c r="AA52" s="62">
        <f t="shared" si="26"/>
        <v>0</v>
      </c>
      <c r="AB52" s="62">
        <f t="shared" si="26"/>
        <v>0</v>
      </c>
      <c r="AC52" s="62">
        <f t="shared" si="26"/>
        <v>0</v>
      </c>
      <c r="AD52" s="62">
        <f t="shared" si="26"/>
        <v>0</v>
      </c>
      <c r="AE52" s="62">
        <f t="shared" si="26"/>
        <v>0</v>
      </c>
      <c r="AF52" s="62">
        <f t="shared" si="26"/>
        <v>0</v>
      </c>
      <c r="AG52" s="62">
        <f t="shared" si="26"/>
        <v>0</v>
      </c>
      <c r="AH52" s="62">
        <f t="shared" si="26"/>
        <v>0</v>
      </c>
      <c r="AI52" s="62">
        <f t="shared" si="26"/>
        <v>0</v>
      </c>
      <c r="AJ52" s="62">
        <f t="shared" si="26"/>
        <v>0</v>
      </c>
      <c r="AK52" s="62">
        <f t="shared" si="26"/>
        <v>0</v>
      </c>
      <c r="AL52" s="62">
        <f t="shared" si="26"/>
        <v>0</v>
      </c>
      <c r="AM52" s="62">
        <f t="shared" si="26"/>
        <v>0</v>
      </c>
      <c r="AN52" s="62">
        <f t="shared" si="26"/>
        <v>0</v>
      </c>
      <c r="AO52" s="62">
        <f t="shared" si="26"/>
        <v>0</v>
      </c>
      <c r="AP52" s="62">
        <f t="shared" si="26"/>
        <v>0</v>
      </c>
      <c r="AQ52" s="62">
        <f t="shared" si="26"/>
        <v>0</v>
      </c>
      <c r="AR52" s="62">
        <f t="shared" si="26"/>
        <v>0</v>
      </c>
      <c r="AS52" s="62">
        <f t="shared" si="26"/>
        <v>0</v>
      </c>
      <c r="AT52" s="62">
        <f t="shared" si="26"/>
        <v>0</v>
      </c>
      <c r="AU52" s="62">
        <f t="shared" si="26"/>
        <v>0</v>
      </c>
      <c r="AV52" s="62">
        <f t="shared" si="26"/>
        <v>0</v>
      </c>
      <c r="AW52" s="62">
        <f t="shared" si="26"/>
        <v>0</v>
      </c>
      <c r="AX52" s="62">
        <f t="shared" si="26"/>
        <v>0</v>
      </c>
      <c r="AY52" s="62">
        <f t="shared" si="26"/>
        <v>0</v>
      </c>
      <c r="AZ52" s="62">
        <f t="shared" si="26"/>
        <v>0</v>
      </c>
      <c r="BA52" s="62">
        <f t="shared" si="26"/>
        <v>0</v>
      </c>
      <c r="BB52" s="62">
        <f t="shared" si="26"/>
        <v>0</v>
      </c>
      <c r="BC52" s="62">
        <f t="shared" si="26"/>
        <v>0</v>
      </c>
      <c r="BD52" s="62">
        <f t="shared" si="26"/>
        <v>0</v>
      </c>
      <c r="BE52" s="62">
        <f t="shared" si="26"/>
        <v>0</v>
      </c>
      <c r="BF52" s="62">
        <f t="shared" si="26"/>
        <v>0</v>
      </c>
      <c r="BG52" s="62">
        <f t="shared" si="26"/>
        <v>0</v>
      </c>
      <c r="BH52" s="62">
        <f t="shared" si="26"/>
        <v>0</v>
      </c>
      <c r="BI52" s="62">
        <f t="shared" si="26"/>
        <v>0</v>
      </c>
      <c r="BJ52" s="62">
        <f t="shared" si="26"/>
        <v>0</v>
      </c>
      <c r="BK52" s="62">
        <f t="shared" si="26"/>
        <v>0</v>
      </c>
      <c r="BL52" s="62">
        <f t="shared" si="26"/>
        <v>0</v>
      </c>
      <c r="BM52" s="62">
        <f t="shared" si="26"/>
        <v>0</v>
      </c>
      <c r="BN52" s="62">
        <f t="shared" si="26"/>
        <v>0</v>
      </c>
      <c r="BO52" s="62">
        <f t="shared" si="26"/>
        <v>0</v>
      </c>
      <c r="BP52" s="62">
        <f t="shared" si="26"/>
        <v>0</v>
      </c>
      <c r="BQ52" s="62">
        <f t="shared" ref="BQ52:BW52" si="27">BQ48-BQ53</f>
        <v>0</v>
      </c>
      <c r="BR52" s="62">
        <f t="shared" si="27"/>
        <v>0</v>
      </c>
      <c r="BS52" s="62">
        <f t="shared" si="27"/>
        <v>0</v>
      </c>
      <c r="BT52" s="62">
        <f t="shared" si="27"/>
        <v>0</v>
      </c>
      <c r="BU52" s="62">
        <f t="shared" si="27"/>
        <v>0</v>
      </c>
      <c r="BV52" s="62">
        <f t="shared" si="27"/>
        <v>0</v>
      </c>
      <c r="BW52" s="62">
        <f t="shared" si="27"/>
        <v>0</v>
      </c>
    </row>
    <row r="53" spans="1:75" ht="15" customHeight="1" x14ac:dyDescent="0.35">
      <c r="A53" s="39">
        <v>44</v>
      </c>
      <c r="B53" s="63" t="s">
        <v>828</v>
      </c>
      <c r="C53" s="57">
        <f t="shared" si="0"/>
        <v>0</v>
      </c>
      <c r="D53" s="57">
        <f>SUM(D50:D51)</f>
        <v>0</v>
      </c>
      <c r="E53" s="57">
        <f t="shared" ref="E53" si="28">SUM(E50:E51)</f>
        <v>0</v>
      </c>
      <c r="F53" s="57">
        <f t="shared" ref="F53:BQ53" si="29">SUM(F50:F51)</f>
        <v>0</v>
      </c>
      <c r="G53" s="57">
        <f t="shared" si="29"/>
        <v>0</v>
      </c>
      <c r="H53" s="57">
        <f t="shared" si="29"/>
        <v>0</v>
      </c>
      <c r="I53" s="57">
        <f t="shared" si="29"/>
        <v>0</v>
      </c>
      <c r="J53" s="57">
        <f t="shared" si="29"/>
        <v>0</v>
      </c>
      <c r="K53" s="57">
        <f t="shared" si="29"/>
        <v>0</v>
      </c>
      <c r="L53" s="57">
        <f t="shared" si="29"/>
        <v>0</v>
      </c>
      <c r="M53" s="57">
        <f t="shared" si="29"/>
        <v>0</v>
      </c>
      <c r="N53" s="57">
        <f t="shared" si="29"/>
        <v>0</v>
      </c>
      <c r="O53" s="57">
        <f t="shared" si="29"/>
        <v>0</v>
      </c>
      <c r="P53" s="57">
        <f t="shared" si="29"/>
        <v>0</v>
      </c>
      <c r="Q53" s="57">
        <f t="shared" si="29"/>
        <v>0</v>
      </c>
      <c r="R53" s="57">
        <f t="shared" si="29"/>
        <v>0</v>
      </c>
      <c r="S53" s="57">
        <f t="shared" si="29"/>
        <v>0</v>
      </c>
      <c r="T53" s="57">
        <f t="shared" si="29"/>
        <v>0</v>
      </c>
      <c r="U53" s="57">
        <f t="shared" si="29"/>
        <v>0</v>
      </c>
      <c r="V53" s="57">
        <f t="shared" si="29"/>
        <v>0</v>
      </c>
      <c r="W53" s="57">
        <f t="shared" si="29"/>
        <v>0</v>
      </c>
      <c r="X53" s="57">
        <f t="shared" si="29"/>
        <v>0</v>
      </c>
      <c r="Y53" s="57">
        <f t="shared" si="29"/>
        <v>0</v>
      </c>
      <c r="Z53" s="57">
        <f t="shared" si="29"/>
        <v>0</v>
      </c>
      <c r="AA53" s="57">
        <f t="shared" si="29"/>
        <v>0</v>
      </c>
      <c r="AB53" s="57">
        <f t="shared" si="29"/>
        <v>0</v>
      </c>
      <c r="AC53" s="57">
        <f t="shared" si="29"/>
        <v>0</v>
      </c>
      <c r="AD53" s="57">
        <f t="shared" si="29"/>
        <v>0</v>
      </c>
      <c r="AE53" s="57">
        <f t="shared" si="29"/>
        <v>0</v>
      </c>
      <c r="AF53" s="57">
        <f t="shared" si="29"/>
        <v>0</v>
      </c>
      <c r="AG53" s="57">
        <f t="shared" si="29"/>
        <v>0</v>
      </c>
      <c r="AH53" s="57">
        <f t="shared" si="29"/>
        <v>0</v>
      </c>
      <c r="AI53" s="57">
        <f t="shared" si="29"/>
        <v>0</v>
      </c>
      <c r="AJ53" s="57">
        <f t="shared" si="29"/>
        <v>0</v>
      </c>
      <c r="AK53" s="57">
        <f t="shared" si="29"/>
        <v>0</v>
      </c>
      <c r="AL53" s="57">
        <f t="shared" si="29"/>
        <v>0</v>
      </c>
      <c r="AM53" s="57">
        <f t="shared" si="29"/>
        <v>0</v>
      </c>
      <c r="AN53" s="57">
        <f t="shared" si="29"/>
        <v>0</v>
      </c>
      <c r="AO53" s="57">
        <f t="shared" si="29"/>
        <v>0</v>
      </c>
      <c r="AP53" s="57">
        <f t="shared" si="29"/>
        <v>0</v>
      </c>
      <c r="AQ53" s="57">
        <f t="shared" si="29"/>
        <v>0</v>
      </c>
      <c r="AR53" s="57">
        <f t="shared" si="29"/>
        <v>0</v>
      </c>
      <c r="AS53" s="57">
        <f t="shared" si="29"/>
        <v>0</v>
      </c>
      <c r="AT53" s="57">
        <f t="shared" si="29"/>
        <v>0</v>
      </c>
      <c r="AU53" s="57">
        <f t="shared" si="29"/>
        <v>0</v>
      </c>
      <c r="AV53" s="57">
        <f t="shared" si="29"/>
        <v>0</v>
      </c>
      <c r="AW53" s="57">
        <f t="shared" si="29"/>
        <v>0</v>
      </c>
      <c r="AX53" s="57">
        <f t="shared" si="29"/>
        <v>0</v>
      </c>
      <c r="AY53" s="57">
        <f t="shared" si="29"/>
        <v>0</v>
      </c>
      <c r="AZ53" s="57">
        <f t="shared" si="29"/>
        <v>0</v>
      </c>
      <c r="BA53" s="57">
        <f t="shared" si="29"/>
        <v>0</v>
      </c>
      <c r="BB53" s="57">
        <f t="shared" si="29"/>
        <v>0</v>
      </c>
      <c r="BC53" s="57">
        <f t="shared" si="29"/>
        <v>0</v>
      </c>
      <c r="BD53" s="57">
        <f t="shared" si="29"/>
        <v>0</v>
      </c>
      <c r="BE53" s="57">
        <f t="shared" si="29"/>
        <v>0</v>
      </c>
      <c r="BF53" s="57">
        <f t="shared" si="29"/>
        <v>0</v>
      </c>
      <c r="BG53" s="57">
        <f t="shared" si="29"/>
        <v>0</v>
      </c>
      <c r="BH53" s="57">
        <f t="shared" si="29"/>
        <v>0</v>
      </c>
      <c r="BI53" s="57">
        <f t="shared" si="29"/>
        <v>0</v>
      </c>
      <c r="BJ53" s="57">
        <f t="shared" si="29"/>
        <v>0</v>
      </c>
      <c r="BK53" s="57">
        <f t="shared" si="29"/>
        <v>0</v>
      </c>
      <c r="BL53" s="57">
        <f t="shared" si="29"/>
        <v>0</v>
      </c>
      <c r="BM53" s="57">
        <f t="shared" si="29"/>
        <v>0</v>
      </c>
      <c r="BN53" s="57">
        <f t="shared" si="29"/>
        <v>0</v>
      </c>
      <c r="BO53" s="57">
        <f t="shared" si="29"/>
        <v>0</v>
      </c>
      <c r="BP53" s="57">
        <f t="shared" si="29"/>
        <v>0</v>
      </c>
      <c r="BQ53" s="57">
        <f t="shared" si="29"/>
        <v>0</v>
      </c>
      <c r="BR53" s="57">
        <f t="shared" ref="BR53:BU53" si="30">SUM(BR50:BR51)</f>
        <v>0</v>
      </c>
      <c r="BS53" s="57">
        <f t="shared" si="30"/>
        <v>0</v>
      </c>
      <c r="BT53" s="57">
        <f t="shared" si="30"/>
        <v>0</v>
      </c>
      <c r="BU53" s="57">
        <f t="shared" si="30"/>
        <v>0</v>
      </c>
      <c r="BV53" s="57">
        <f t="shared" ref="BV53:BW53" si="31">SUM(BV50:BV51)</f>
        <v>0</v>
      </c>
      <c r="BW53" s="57">
        <f t="shared" si="31"/>
        <v>0</v>
      </c>
    </row>
    <row r="54" spans="1:75" ht="27.65" customHeight="1" x14ac:dyDescent="0.35">
      <c r="A54" s="39">
        <v>45</v>
      </c>
      <c r="B54" s="43" t="s">
        <v>831</v>
      </c>
      <c r="C54" s="51">
        <f t="shared" si="0"/>
        <v>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</row>
    <row r="55" spans="1:75" ht="15" customHeight="1" x14ac:dyDescent="0.35">
      <c r="A55" s="39">
        <v>46</v>
      </c>
      <c r="B55" s="134" t="s">
        <v>29</v>
      </c>
      <c r="C55" s="51">
        <f t="shared" si="0"/>
        <v>0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</row>
    <row r="56" spans="1:75" ht="15" customHeight="1" x14ac:dyDescent="0.35">
      <c r="A56" s="39">
        <v>47</v>
      </c>
      <c r="B56" s="17" t="s">
        <v>29</v>
      </c>
      <c r="C56" s="51">
        <f t="shared" si="0"/>
        <v>0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</row>
    <row r="57" spans="1:75" ht="25" x14ac:dyDescent="0.35">
      <c r="A57" s="39">
        <v>48</v>
      </c>
      <c r="B57" s="64" t="s">
        <v>837</v>
      </c>
      <c r="C57" s="65">
        <f t="shared" si="0"/>
        <v>0</v>
      </c>
      <c r="D57" s="65">
        <f>D43-D53-D54-D55-D56</f>
        <v>0</v>
      </c>
      <c r="E57" s="65">
        <f t="shared" ref="E57:BP57" si="32">E43-E53-E54-E55-E56</f>
        <v>0</v>
      </c>
      <c r="F57" s="65">
        <f t="shared" si="32"/>
        <v>0</v>
      </c>
      <c r="G57" s="65">
        <f t="shared" si="32"/>
        <v>0</v>
      </c>
      <c r="H57" s="65">
        <f t="shared" si="32"/>
        <v>0</v>
      </c>
      <c r="I57" s="65">
        <f t="shared" si="32"/>
        <v>0</v>
      </c>
      <c r="J57" s="65">
        <f t="shared" si="32"/>
        <v>0</v>
      </c>
      <c r="K57" s="65">
        <f t="shared" si="32"/>
        <v>0</v>
      </c>
      <c r="L57" s="65">
        <f t="shared" si="32"/>
        <v>0</v>
      </c>
      <c r="M57" s="65">
        <f t="shared" si="32"/>
        <v>0</v>
      </c>
      <c r="N57" s="65">
        <f t="shared" si="32"/>
        <v>0</v>
      </c>
      <c r="O57" s="65">
        <f t="shared" si="32"/>
        <v>0</v>
      </c>
      <c r="P57" s="65">
        <f t="shared" si="32"/>
        <v>0</v>
      </c>
      <c r="Q57" s="65">
        <f t="shared" si="32"/>
        <v>0</v>
      </c>
      <c r="R57" s="65">
        <f t="shared" si="32"/>
        <v>0</v>
      </c>
      <c r="S57" s="65">
        <f t="shared" si="32"/>
        <v>0</v>
      </c>
      <c r="T57" s="65">
        <f t="shared" si="32"/>
        <v>0</v>
      </c>
      <c r="U57" s="65">
        <f t="shared" si="32"/>
        <v>0</v>
      </c>
      <c r="V57" s="65">
        <f t="shared" si="32"/>
        <v>0</v>
      </c>
      <c r="W57" s="65">
        <f t="shared" si="32"/>
        <v>0</v>
      </c>
      <c r="X57" s="65">
        <f t="shared" si="32"/>
        <v>0</v>
      </c>
      <c r="Y57" s="65">
        <f t="shared" si="32"/>
        <v>0</v>
      </c>
      <c r="Z57" s="65">
        <f t="shared" si="32"/>
        <v>0</v>
      </c>
      <c r="AA57" s="65">
        <f t="shared" si="32"/>
        <v>0</v>
      </c>
      <c r="AB57" s="65">
        <f t="shared" si="32"/>
        <v>0</v>
      </c>
      <c r="AC57" s="65">
        <f t="shared" si="32"/>
        <v>0</v>
      </c>
      <c r="AD57" s="65">
        <f t="shared" si="32"/>
        <v>0</v>
      </c>
      <c r="AE57" s="65">
        <f t="shared" si="32"/>
        <v>0</v>
      </c>
      <c r="AF57" s="65">
        <f t="shared" si="32"/>
        <v>0</v>
      </c>
      <c r="AG57" s="65">
        <f t="shared" si="32"/>
        <v>0</v>
      </c>
      <c r="AH57" s="65">
        <f t="shared" si="32"/>
        <v>0</v>
      </c>
      <c r="AI57" s="65">
        <f t="shared" si="32"/>
        <v>0</v>
      </c>
      <c r="AJ57" s="65">
        <f t="shared" si="32"/>
        <v>0</v>
      </c>
      <c r="AK57" s="65">
        <f t="shared" si="32"/>
        <v>0</v>
      </c>
      <c r="AL57" s="65">
        <f t="shared" si="32"/>
        <v>0</v>
      </c>
      <c r="AM57" s="65">
        <f t="shared" si="32"/>
        <v>0</v>
      </c>
      <c r="AN57" s="65">
        <f t="shared" si="32"/>
        <v>0</v>
      </c>
      <c r="AO57" s="65">
        <f t="shared" si="32"/>
        <v>0</v>
      </c>
      <c r="AP57" s="65">
        <f t="shared" si="32"/>
        <v>0</v>
      </c>
      <c r="AQ57" s="65">
        <f t="shared" si="32"/>
        <v>0</v>
      </c>
      <c r="AR57" s="65">
        <f t="shared" si="32"/>
        <v>0</v>
      </c>
      <c r="AS57" s="65">
        <f t="shared" si="32"/>
        <v>0</v>
      </c>
      <c r="AT57" s="65">
        <f t="shared" si="32"/>
        <v>0</v>
      </c>
      <c r="AU57" s="65">
        <f t="shared" si="32"/>
        <v>0</v>
      </c>
      <c r="AV57" s="65">
        <f t="shared" si="32"/>
        <v>0</v>
      </c>
      <c r="AW57" s="65">
        <f t="shared" si="32"/>
        <v>0</v>
      </c>
      <c r="AX57" s="65">
        <f t="shared" si="32"/>
        <v>0</v>
      </c>
      <c r="AY57" s="65">
        <f t="shared" si="32"/>
        <v>0</v>
      </c>
      <c r="AZ57" s="65">
        <f t="shared" si="32"/>
        <v>0</v>
      </c>
      <c r="BA57" s="65">
        <f t="shared" si="32"/>
        <v>0</v>
      </c>
      <c r="BB57" s="65">
        <f t="shared" si="32"/>
        <v>0</v>
      </c>
      <c r="BC57" s="65">
        <f t="shared" si="32"/>
        <v>0</v>
      </c>
      <c r="BD57" s="65">
        <f t="shared" si="32"/>
        <v>0</v>
      </c>
      <c r="BE57" s="65">
        <f t="shared" si="32"/>
        <v>0</v>
      </c>
      <c r="BF57" s="65">
        <f t="shared" si="32"/>
        <v>0</v>
      </c>
      <c r="BG57" s="65">
        <f t="shared" si="32"/>
        <v>0</v>
      </c>
      <c r="BH57" s="65">
        <f t="shared" si="32"/>
        <v>0</v>
      </c>
      <c r="BI57" s="65">
        <f t="shared" si="32"/>
        <v>0</v>
      </c>
      <c r="BJ57" s="65">
        <f t="shared" si="32"/>
        <v>0</v>
      </c>
      <c r="BK57" s="65">
        <f t="shared" si="32"/>
        <v>0</v>
      </c>
      <c r="BL57" s="65">
        <f t="shared" si="32"/>
        <v>0</v>
      </c>
      <c r="BM57" s="65">
        <f t="shared" si="32"/>
        <v>0</v>
      </c>
      <c r="BN57" s="65">
        <f t="shared" si="32"/>
        <v>0</v>
      </c>
      <c r="BO57" s="65">
        <f t="shared" si="32"/>
        <v>0</v>
      </c>
      <c r="BP57" s="65">
        <f t="shared" si="32"/>
        <v>0</v>
      </c>
      <c r="BQ57" s="65">
        <f t="shared" ref="BQ57:BW57" si="33">BQ43-BQ53-BQ54-BQ55-BQ56</f>
        <v>0</v>
      </c>
      <c r="BR57" s="65">
        <f t="shared" si="33"/>
        <v>0</v>
      </c>
      <c r="BS57" s="65">
        <f t="shared" si="33"/>
        <v>0</v>
      </c>
      <c r="BT57" s="65">
        <f t="shared" si="33"/>
        <v>0</v>
      </c>
      <c r="BU57" s="65">
        <f t="shared" si="33"/>
        <v>0</v>
      </c>
      <c r="BV57" s="65">
        <f t="shared" si="33"/>
        <v>0</v>
      </c>
      <c r="BW57" s="65">
        <f t="shared" si="33"/>
        <v>0</v>
      </c>
    </row>
    <row r="58" spans="1:75" ht="15" customHeight="1" x14ac:dyDescent="0.35">
      <c r="A58" s="39">
        <v>49</v>
      </c>
      <c r="B58" s="48" t="s">
        <v>19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</row>
    <row r="59" spans="1:75" ht="15" customHeight="1" x14ac:dyDescent="0.35">
      <c r="A59" s="39">
        <v>50</v>
      </c>
      <c r="B59" s="43" t="s">
        <v>6</v>
      </c>
      <c r="C59" s="51">
        <f t="shared" si="0"/>
        <v>0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</row>
    <row r="60" spans="1:75" ht="15" customHeight="1" x14ac:dyDescent="0.35">
      <c r="A60" s="39">
        <v>51</v>
      </c>
      <c r="B60" s="43" t="s">
        <v>3</v>
      </c>
      <c r="C60" s="51">
        <f t="shared" si="0"/>
        <v>0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</row>
    <row r="61" spans="1:75" ht="15" customHeight="1" x14ac:dyDescent="0.35">
      <c r="A61" s="39">
        <v>52</v>
      </c>
      <c r="B61" s="43" t="s">
        <v>12</v>
      </c>
      <c r="C61" s="51">
        <f t="shared" si="0"/>
        <v>0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</row>
    <row r="62" spans="1:75" ht="15" customHeight="1" x14ac:dyDescent="0.35">
      <c r="A62" s="39">
        <v>53</v>
      </c>
      <c r="B62" s="43" t="s">
        <v>7</v>
      </c>
      <c r="C62" s="51">
        <f t="shared" si="0"/>
        <v>0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</row>
    <row r="63" spans="1:75" ht="15" customHeight="1" x14ac:dyDescent="0.35">
      <c r="A63" s="39">
        <v>54</v>
      </c>
      <c r="B63" s="43" t="s">
        <v>8</v>
      </c>
      <c r="C63" s="51">
        <f t="shared" si="0"/>
        <v>0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</row>
    <row r="64" spans="1:75" ht="15" customHeight="1" x14ac:dyDescent="0.35">
      <c r="A64" s="39">
        <v>55</v>
      </c>
      <c r="B64" s="43" t="s">
        <v>2</v>
      </c>
      <c r="C64" s="51">
        <f t="shared" si="0"/>
        <v>0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</row>
    <row r="65" spans="1:75" ht="25" x14ac:dyDescent="0.35">
      <c r="A65" s="39">
        <v>56</v>
      </c>
      <c r="B65" s="66" t="s">
        <v>41</v>
      </c>
      <c r="C65" s="67">
        <f t="shared" si="0"/>
        <v>0</v>
      </c>
      <c r="D65" s="142">
        <f>SUM(D66:D68)</f>
        <v>0</v>
      </c>
      <c r="E65" s="142">
        <f>SUM(E66:E68)</f>
        <v>0</v>
      </c>
      <c r="F65" s="142">
        <f t="shared" ref="F65:BQ65" si="34">SUM(F66:F68)</f>
        <v>0</v>
      </c>
      <c r="G65" s="142">
        <f t="shared" si="34"/>
        <v>0</v>
      </c>
      <c r="H65" s="142">
        <f t="shared" si="34"/>
        <v>0</v>
      </c>
      <c r="I65" s="142">
        <f t="shared" si="34"/>
        <v>0</v>
      </c>
      <c r="J65" s="142">
        <f t="shared" si="34"/>
        <v>0</v>
      </c>
      <c r="K65" s="142">
        <f t="shared" si="34"/>
        <v>0</v>
      </c>
      <c r="L65" s="142">
        <f t="shared" si="34"/>
        <v>0</v>
      </c>
      <c r="M65" s="142">
        <f t="shared" si="34"/>
        <v>0</v>
      </c>
      <c r="N65" s="142">
        <f t="shared" si="34"/>
        <v>0</v>
      </c>
      <c r="O65" s="142">
        <f t="shared" si="34"/>
        <v>0</v>
      </c>
      <c r="P65" s="142">
        <f t="shared" si="34"/>
        <v>0</v>
      </c>
      <c r="Q65" s="142">
        <f t="shared" si="34"/>
        <v>0</v>
      </c>
      <c r="R65" s="142">
        <f t="shared" si="34"/>
        <v>0</v>
      </c>
      <c r="S65" s="142">
        <f t="shared" si="34"/>
        <v>0</v>
      </c>
      <c r="T65" s="142">
        <f t="shared" si="34"/>
        <v>0</v>
      </c>
      <c r="U65" s="142">
        <f t="shared" si="34"/>
        <v>0</v>
      </c>
      <c r="V65" s="142">
        <f t="shared" si="34"/>
        <v>0</v>
      </c>
      <c r="W65" s="142">
        <f t="shared" si="34"/>
        <v>0</v>
      </c>
      <c r="X65" s="142">
        <f t="shared" si="34"/>
        <v>0</v>
      </c>
      <c r="Y65" s="142">
        <f t="shared" si="34"/>
        <v>0</v>
      </c>
      <c r="Z65" s="142">
        <f t="shared" si="34"/>
        <v>0</v>
      </c>
      <c r="AA65" s="142">
        <f t="shared" si="34"/>
        <v>0</v>
      </c>
      <c r="AB65" s="142">
        <f t="shared" si="34"/>
        <v>0</v>
      </c>
      <c r="AC65" s="142">
        <f t="shared" si="34"/>
        <v>0</v>
      </c>
      <c r="AD65" s="142">
        <f t="shared" si="34"/>
        <v>0</v>
      </c>
      <c r="AE65" s="142">
        <f t="shared" si="34"/>
        <v>0</v>
      </c>
      <c r="AF65" s="142">
        <f t="shared" si="34"/>
        <v>0</v>
      </c>
      <c r="AG65" s="142">
        <f t="shared" si="34"/>
        <v>0</v>
      </c>
      <c r="AH65" s="142">
        <f t="shared" si="34"/>
        <v>0</v>
      </c>
      <c r="AI65" s="142">
        <f t="shared" si="34"/>
        <v>0</v>
      </c>
      <c r="AJ65" s="142">
        <f t="shared" si="34"/>
        <v>0</v>
      </c>
      <c r="AK65" s="142">
        <f t="shared" si="34"/>
        <v>0</v>
      </c>
      <c r="AL65" s="142">
        <f t="shared" si="34"/>
        <v>0</v>
      </c>
      <c r="AM65" s="142">
        <f t="shared" si="34"/>
        <v>0</v>
      </c>
      <c r="AN65" s="142">
        <f t="shared" si="34"/>
        <v>0</v>
      </c>
      <c r="AO65" s="142">
        <f t="shared" si="34"/>
        <v>0</v>
      </c>
      <c r="AP65" s="142">
        <f t="shared" si="34"/>
        <v>0</v>
      </c>
      <c r="AQ65" s="142">
        <f t="shared" si="34"/>
        <v>0</v>
      </c>
      <c r="AR65" s="142">
        <f t="shared" si="34"/>
        <v>0</v>
      </c>
      <c r="AS65" s="142">
        <f t="shared" si="34"/>
        <v>0</v>
      </c>
      <c r="AT65" s="142">
        <f t="shared" si="34"/>
        <v>0</v>
      </c>
      <c r="AU65" s="142">
        <f t="shared" si="34"/>
        <v>0</v>
      </c>
      <c r="AV65" s="142">
        <f t="shared" si="34"/>
        <v>0</v>
      </c>
      <c r="AW65" s="142">
        <f t="shared" si="34"/>
        <v>0</v>
      </c>
      <c r="AX65" s="142">
        <f t="shared" si="34"/>
        <v>0</v>
      </c>
      <c r="AY65" s="142">
        <f t="shared" si="34"/>
        <v>0</v>
      </c>
      <c r="AZ65" s="142">
        <f t="shared" si="34"/>
        <v>0</v>
      </c>
      <c r="BA65" s="142">
        <f t="shared" si="34"/>
        <v>0</v>
      </c>
      <c r="BB65" s="142">
        <f t="shared" si="34"/>
        <v>0</v>
      </c>
      <c r="BC65" s="142">
        <f t="shared" si="34"/>
        <v>0</v>
      </c>
      <c r="BD65" s="142">
        <f t="shared" si="34"/>
        <v>0</v>
      </c>
      <c r="BE65" s="142">
        <f t="shared" si="34"/>
        <v>0</v>
      </c>
      <c r="BF65" s="142">
        <f t="shared" si="34"/>
        <v>0</v>
      </c>
      <c r="BG65" s="142">
        <f t="shared" si="34"/>
        <v>0</v>
      </c>
      <c r="BH65" s="142">
        <f t="shared" si="34"/>
        <v>0</v>
      </c>
      <c r="BI65" s="142">
        <f t="shared" si="34"/>
        <v>0</v>
      </c>
      <c r="BJ65" s="142">
        <f t="shared" si="34"/>
        <v>0</v>
      </c>
      <c r="BK65" s="142">
        <f t="shared" si="34"/>
        <v>0</v>
      </c>
      <c r="BL65" s="142">
        <f t="shared" si="34"/>
        <v>0</v>
      </c>
      <c r="BM65" s="142">
        <f t="shared" si="34"/>
        <v>0</v>
      </c>
      <c r="BN65" s="142">
        <f t="shared" si="34"/>
        <v>0</v>
      </c>
      <c r="BO65" s="142">
        <f t="shared" si="34"/>
        <v>0</v>
      </c>
      <c r="BP65" s="142">
        <f t="shared" si="34"/>
        <v>0</v>
      </c>
      <c r="BQ65" s="142">
        <f t="shared" si="34"/>
        <v>0</v>
      </c>
      <c r="BR65" s="142">
        <f t="shared" ref="BR65:BU65" si="35">SUM(BR66:BR68)</f>
        <v>0</v>
      </c>
      <c r="BS65" s="142">
        <f t="shared" si="35"/>
        <v>0</v>
      </c>
      <c r="BT65" s="142">
        <f t="shared" si="35"/>
        <v>0</v>
      </c>
      <c r="BU65" s="142">
        <f t="shared" si="35"/>
        <v>0</v>
      </c>
      <c r="BV65" s="142">
        <f t="shared" ref="BV65:BW65" si="36">SUM(BV66:BV68)</f>
        <v>0</v>
      </c>
      <c r="BW65" s="142">
        <f t="shared" si="36"/>
        <v>0</v>
      </c>
    </row>
    <row r="66" spans="1:75" ht="15" customHeight="1" x14ac:dyDescent="0.35">
      <c r="A66" s="39">
        <v>57</v>
      </c>
      <c r="B66" s="43" t="s">
        <v>9</v>
      </c>
      <c r="C66" s="51">
        <f t="shared" si="0"/>
        <v>0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</row>
    <row r="67" spans="1:75" ht="15" customHeight="1" x14ac:dyDescent="0.35">
      <c r="A67" s="39">
        <v>58</v>
      </c>
      <c r="B67" s="43" t="s">
        <v>10</v>
      </c>
      <c r="C67" s="51">
        <f t="shared" si="0"/>
        <v>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</row>
    <row r="68" spans="1:75" ht="15" customHeight="1" x14ac:dyDescent="0.35">
      <c r="A68" s="39">
        <v>59</v>
      </c>
      <c r="B68" s="43" t="s">
        <v>11</v>
      </c>
      <c r="C68" s="51">
        <f t="shared" si="0"/>
        <v>0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</row>
    <row r="69" spans="1:75" ht="28.5" customHeight="1" x14ac:dyDescent="0.35">
      <c r="A69" s="39">
        <v>60</v>
      </c>
      <c r="B69" s="68" t="s">
        <v>44</v>
      </c>
      <c r="C69" s="65">
        <f t="shared" si="0"/>
        <v>0</v>
      </c>
      <c r="D69" s="65">
        <f>SUM(D59:D65)</f>
        <v>0</v>
      </c>
      <c r="E69" s="65">
        <f t="shared" ref="E69" si="37">SUM(E59:E65)</f>
        <v>0</v>
      </c>
      <c r="F69" s="65">
        <f t="shared" ref="F69:BQ69" si="38">SUM(F59:F65)</f>
        <v>0</v>
      </c>
      <c r="G69" s="65">
        <f t="shared" si="38"/>
        <v>0</v>
      </c>
      <c r="H69" s="65">
        <f t="shared" si="38"/>
        <v>0</v>
      </c>
      <c r="I69" s="65">
        <f t="shared" si="38"/>
        <v>0</v>
      </c>
      <c r="J69" s="65">
        <f t="shared" si="38"/>
        <v>0</v>
      </c>
      <c r="K69" s="65">
        <f t="shared" si="38"/>
        <v>0</v>
      </c>
      <c r="L69" s="65">
        <f t="shared" si="38"/>
        <v>0</v>
      </c>
      <c r="M69" s="65">
        <f t="shared" si="38"/>
        <v>0</v>
      </c>
      <c r="N69" s="65">
        <f t="shared" si="38"/>
        <v>0</v>
      </c>
      <c r="O69" s="65">
        <f t="shared" si="38"/>
        <v>0</v>
      </c>
      <c r="P69" s="65">
        <f t="shared" si="38"/>
        <v>0</v>
      </c>
      <c r="Q69" s="65">
        <f t="shared" si="38"/>
        <v>0</v>
      </c>
      <c r="R69" s="65">
        <f t="shared" si="38"/>
        <v>0</v>
      </c>
      <c r="S69" s="65">
        <f t="shared" si="38"/>
        <v>0</v>
      </c>
      <c r="T69" s="65">
        <f t="shared" si="38"/>
        <v>0</v>
      </c>
      <c r="U69" s="65">
        <f t="shared" si="38"/>
        <v>0</v>
      </c>
      <c r="V69" s="65">
        <f t="shared" si="38"/>
        <v>0</v>
      </c>
      <c r="W69" s="65">
        <f t="shared" si="38"/>
        <v>0</v>
      </c>
      <c r="X69" s="65">
        <f t="shared" si="38"/>
        <v>0</v>
      </c>
      <c r="Y69" s="65">
        <f t="shared" si="38"/>
        <v>0</v>
      </c>
      <c r="Z69" s="65">
        <f t="shared" si="38"/>
        <v>0</v>
      </c>
      <c r="AA69" s="65">
        <f t="shared" si="38"/>
        <v>0</v>
      </c>
      <c r="AB69" s="65">
        <f t="shared" si="38"/>
        <v>0</v>
      </c>
      <c r="AC69" s="65">
        <f t="shared" si="38"/>
        <v>0</v>
      </c>
      <c r="AD69" s="65">
        <f t="shared" si="38"/>
        <v>0</v>
      </c>
      <c r="AE69" s="65">
        <f t="shared" si="38"/>
        <v>0</v>
      </c>
      <c r="AF69" s="65">
        <f t="shared" si="38"/>
        <v>0</v>
      </c>
      <c r="AG69" s="65">
        <f t="shared" si="38"/>
        <v>0</v>
      </c>
      <c r="AH69" s="65">
        <f t="shared" si="38"/>
        <v>0</v>
      </c>
      <c r="AI69" s="65">
        <f t="shared" si="38"/>
        <v>0</v>
      </c>
      <c r="AJ69" s="65">
        <f t="shared" si="38"/>
        <v>0</v>
      </c>
      <c r="AK69" s="65">
        <f t="shared" si="38"/>
        <v>0</v>
      </c>
      <c r="AL69" s="65">
        <f t="shared" si="38"/>
        <v>0</v>
      </c>
      <c r="AM69" s="65">
        <f t="shared" si="38"/>
        <v>0</v>
      </c>
      <c r="AN69" s="65">
        <f t="shared" si="38"/>
        <v>0</v>
      </c>
      <c r="AO69" s="65">
        <f t="shared" si="38"/>
        <v>0</v>
      </c>
      <c r="AP69" s="65">
        <f t="shared" si="38"/>
        <v>0</v>
      </c>
      <c r="AQ69" s="65">
        <f t="shared" si="38"/>
        <v>0</v>
      </c>
      <c r="AR69" s="65">
        <f t="shared" si="38"/>
        <v>0</v>
      </c>
      <c r="AS69" s="65">
        <f t="shared" si="38"/>
        <v>0</v>
      </c>
      <c r="AT69" s="65">
        <f t="shared" si="38"/>
        <v>0</v>
      </c>
      <c r="AU69" s="65">
        <f t="shared" si="38"/>
        <v>0</v>
      </c>
      <c r="AV69" s="65">
        <f t="shared" si="38"/>
        <v>0</v>
      </c>
      <c r="AW69" s="65">
        <f t="shared" si="38"/>
        <v>0</v>
      </c>
      <c r="AX69" s="65">
        <f t="shared" si="38"/>
        <v>0</v>
      </c>
      <c r="AY69" s="65">
        <f t="shared" si="38"/>
        <v>0</v>
      </c>
      <c r="AZ69" s="65">
        <f t="shared" si="38"/>
        <v>0</v>
      </c>
      <c r="BA69" s="65">
        <f t="shared" si="38"/>
        <v>0</v>
      </c>
      <c r="BB69" s="65">
        <f t="shared" si="38"/>
        <v>0</v>
      </c>
      <c r="BC69" s="65">
        <f t="shared" si="38"/>
        <v>0</v>
      </c>
      <c r="BD69" s="65">
        <f t="shared" si="38"/>
        <v>0</v>
      </c>
      <c r="BE69" s="65">
        <f t="shared" si="38"/>
        <v>0</v>
      </c>
      <c r="BF69" s="65">
        <f t="shared" si="38"/>
        <v>0</v>
      </c>
      <c r="BG69" s="65">
        <f t="shared" si="38"/>
        <v>0</v>
      </c>
      <c r="BH69" s="65">
        <f t="shared" si="38"/>
        <v>0</v>
      </c>
      <c r="BI69" s="65">
        <f t="shared" si="38"/>
        <v>0</v>
      </c>
      <c r="BJ69" s="65">
        <f t="shared" si="38"/>
        <v>0</v>
      </c>
      <c r="BK69" s="65">
        <f t="shared" si="38"/>
        <v>0</v>
      </c>
      <c r="BL69" s="65">
        <f t="shared" si="38"/>
        <v>0</v>
      </c>
      <c r="BM69" s="65">
        <f t="shared" si="38"/>
        <v>0</v>
      </c>
      <c r="BN69" s="65">
        <f t="shared" si="38"/>
        <v>0</v>
      </c>
      <c r="BO69" s="65">
        <f t="shared" si="38"/>
        <v>0</v>
      </c>
      <c r="BP69" s="65">
        <f t="shared" si="38"/>
        <v>0</v>
      </c>
      <c r="BQ69" s="65">
        <f t="shared" si="38"/>
        <v>0</v>
      </c>
      <c r="BR69" s="65">
        <f t="shared" ref="BR69:BU69" si="39">SUM(BR59:BR65)</f>
        <v>0</v>
      </c>
      <c r="BS69" s="65">
        <f t="shared" si="39"/>
        <v>0</v>
      </c>
      <c r="BT69" s="65">
        <f t="shared" si="39"/>
        <v>0</v>
      </c>
      <c r="BU69" s="65">
        <f t="shared" si="39"/>
        <v>0</v>
      </c>
      <c r="BV69" s="65">
        <f t="shared" ref="BV69:BW69" si="40">SUM(BV59:BV65)</f>
        <v>0</v>
      </c>
      <c r="BW69" s="65">
        <f t="shared" si="40"/>
        <v>0</v>
      </c>
    </row>
    <row r="70" spans="1:75" ht="15" customHeight="1" x14ac:dyDescent="0.35">
      <c r="A70" s="39">
        <v>61</v>
      </c>
      <c r="B70" s="69" t="s">
        <v>42</v>
      </c>
      <c r="C70" s="70">
        <f t="shared" si="0"/>
        <v>0</v>
      </c>
      <c r="D70" s="70">
        <f>SUM(D62:D65)</f>
        <v>0</v>
      </c>
      <c r="E70" s="70">
        <f>SUM(E62:E65)</f>
        <v>0</v>
      </c>
      <c r="F70" s="70">
        <f t="shared" ref="F70:BQ70" si="41">SUM(F62:F65)</f>
        <v>0</v>
      </c>
      <c r="G70" s="70">
        <f t="shared" si="41"/>
        <v>0</v>
      </c>
      <c r="H70" s="70">
        <f t="shared" si="41"/>
        <v>0</v>
      </c>
      <c r="I70" s="70">
        <f t="shared" si="41"/>
        <v>0</v>
      </c>
      <c r="J70" s="70">
        <f t="shared" si="41"/>
        <v>0</v>
      </c>
      <c r="K70" s="70">
        <f t="shared" si="41"/>
        <v>0</v>
      </c>
      <c r="L70" s="70">
        <f t="shared" si="41"/>
        <v>0</v>
      </c>
      <c r="M70" s="70">
        <f t="shared" si="41"/>
        <v>0</v>
      </c>
      <c r="N70" s="70">
        <f t="shared" si="41"/>
        <v>0</v>
      </c>
      <c r="O70" s="70">
        <f t="shared" si="41"/>
        <v>0</v>
      </c>
      <c r="P70" s="70">
        <f t="shared" si="41"/>
        <v>0</v>
      </c>
      <c r="Q70" s="70">
        <f t="shared" si="41"/>
        <v>0</v>
      </c>
      <c r="R70" s="70">
        <f t="shared" si="41"/>
        <v>0</v>
      </c>
      <c r="S70" s="70">
        <f t="shared" si="41"/>
        <v>0</v>
      </c>
      <c r="T70" s="70">
        <f t="shared" si="41"/>
        <v>0</v>
      </c>
      <c r="U70" s="70">
        <f t="shared" si="41"/>
        <v>0</v>
      </c>
      <c r="V70" s="70">
        <f t="shared" si="41"/>
        <v>0</v>
      </c>
      <c r="W70" s="70">
        <f t="shared" si="41"/>
        <v>0</v>
      </c>
      <c r="X70" s="70">
        <f t="shared" si="41"/>
        <v>0</v>
      </c>
      <c r="Y70" s="70">
        <f t="shared" si="41"/>
        <v>0</v>
      </c>
      <c r="Z70" s="70">
        <f t="shared" si="41"/>
        <v>0</v>
      </c>
      <c r="AA70" s="70">
        <f t="shared" si="41"/>
        <v>0</v>
      </c>
      <c r="AB70" s="70">
        <f t="shared" si="41"/>
        <v>0</v>
      </c>
      <c r="AC70" s="70">
        <f t="shared" si="41"/>
        <v>0</v>
      </c>
      <c r="AD70" s="70">
        <f t="shared" si="41"/>
        <v>0</v>
      </c>
      <c r="AE70" s="70">
        <f t="shared" si="41"/>
        <v>0</v>
      </c>
      <c r="AF70" s="70">
        <f t="shared" si="41"/>
        <v>0</v>
      </c>
      <c r="AG70" s="70">
        <f t="shared" si="41"/>
        <v>0</v>
      </c>
      <c r="AH70" s="70">
        <f t="shared" si="41"/>
        <v>0</v>
      </c>
      <c r="AI70" s="70">
        <f t="shared" si="41"/>
        <v>0</v>
      </c>
      <c r="AJ70" s="70">
        <f t="shared" si="41"/>
        <v>0</v>
      </c>
      <c r="AK70" s="70">
        <f t="shared" si="41"/>
        <v>0</v>
      </c>
      <c r="AL70" s="70">
        <f t="shared" si="41"/>
        <v>0</v>
      </c>
      <c r="AM70" s="70">
        <f t="shared" si="41"/>
        <v>0</v>
      </c>
      <c r="AN70" s="70">
        <f t="shared" si="41"/>
        <v>0</v>
      </c>
      <c r="AO70" s="70">
        <f t="shared" si="41"/>
        <v>0</v>
      </c>
      <c r="AP70" s="70">
        <f t="shared" si="41"/>
        <v>0</v>
      </c>
      <c r="AQ70" s="70">
        <f t="shared" si="41"/>
        <v>0</v>
      </c>
      <c r="AR70" s="70">
        <f t="shared" si="41"/>
        <v>0</v>
      </c>
      <c r="AS70" s="70">
        <f t="shared" si="41"/>
        <v>0</v>
      </c>
      <c r="AT70" s="70">
        <f t="shared" si="41"/>
        <v>0</v>
      </c>
      <c r="AU70" s="70">
        <f t="shared" si="41"/>
        <v>0</v>
      </c>
      <c r="AV70" s="70">
        <f t="shared" si="41"/>
        <v>0</v>
      </c>
      <c r="AW70" s="70">
        <f t="shared" si="41"/>
        <v>0</v>
      </c>
      <c r="AX70" s="70">
        <f t="shared" si="41"/>
        <v>0</v>
      </c>
      <c r="AY70" s="70">
        <f t="shared" si="41"/>
        <v>0</v>
      </c>
      <c r="AZ70" s="70">
        <f t="shared" si="41"/>
        <v>0</v>
      </c>
      <c r="BA70" s="70">
        <f t="shared" si="41"/>
        <v>0</v>
      </c>
      <c r="BB70" s="70">
        <f t="shared" si="41"/>
        <v>0</v>
      </c>
      <c r="BC70" s="70">
        <f t="shared" si="41"/>
        <v>0</v>
      </c>
      <c r="BD70" s="70">
        <f t="shared" si="41"/>
        <v>0</v>
      </c>
      <c r="BE70" s="70">
        <f t="shared" si="41"/>
        <v>0</v>
      </c>
      <c r="BF70" s="70">
        <f t="shared" si="41"/>
        <v>0</v>
      </c>
      <c r="BG70" s="70">
        <f t="shared" si="41"/>
        <v>0</v>
      </c>
      <c r="BH70" s="70">
        <f t="shared" si="41"/>
        <v>0</v>
      </c>
      <c r="BI70" s="70">
        <f t="shared" si="41"/>
        <v>0</v>
      </c>
      <c r="BJ70" s="70">
        <f t="shared" si="41"/>
        <v>0</v>
      </c>
      <c r="BK70" s="70">
        <f t="shared" si="41"/>
        <v>0</v>
      </c>
      <c r="BL70" s="70">
        <f t="shared" si="41"/>
        <v>0</v>
      </c>
      <c r="BM70" s="70">
        <f t="shared" si="41"/>
        <v>0</v>
      </c>
      <c r="BN70" s="70">
        <f t="shared" si="41"/>
        <v>0</v>
      </c>
      <c r="BO70" s="70">
        <f t="shared" si="41"/>
        <v>0</v>
      </c>
      <c r="BP70" s="70">
        <f t="shared" si="41"/>
        <v>0</v>
      </c>
      <c r="BQ70" s="70">
        <f t="shared" si="41"/>
        <v>0</v>
      </c>
      <c r="BR70" s="70">
        <f t="shared" ref="BR70:BU70" si="42">SUM(BR62:BR65)</f>
        <v>0</v>
      </c>
      <c r="BS70" s="70">
        <f t="shared" si="42"/>
        <v>0</v>
      </c>
      <c r="BT70" s="70">
        <f t="shared" si="42"/>
        <v>0</v>
      </c>
      <c r="BU70" s="70">
        <f t="shared" si="42"/>
        <v>0</v>
      </c>
      <c r="BV70" s="70">
        <f t="shared" ref="BV70:BW70" si="43">SUM(BV62:BV65)</f>
        <v>0</v>
      </c>
      <c r="BW70" s="70">
        <f t="shared" si="43"/>
        <v>0</v>
      </c>
    </row>
    <row r="71" spans="1:75" ht="15" customHeight="1" x14ac:dyDescent="0.35">
      <c r="A71" s="39">
        <v>62</v>
      </c>
      <c r="B71" s="71" t="s">
        <v>43</v>
      </c>
      <c r="C71" s="72" t="e">
        <f t="shared" ref="C71:E71" si="44">C70/C69</f>
        <v>#DIV/0!</v>
      </c>
      <c r="D71" s="72" t="e">
        <f t="shared" si="44"/>
        <v>#DIV/0!</v>
      </c>
      <c r="E71" s="72" t="e">
        <f t="shared" si="44"/>
        <v>#DIV/0!</v>
      </c>
      <c r="F71" s="72" t="e">
        <f t="shared" ref="F71:BQ71" si="45">F70/F69</f>
        <v>#DIV/0!</v>
      </c>
      <c r="G71" s="72" t="e">
        <f t="shared" si="45"/>
        <v>#DIV/0!</v>
      </c>
      <c r="H71" s="72" t="e">
        <f t="shared" si="45"/>
        <v>#DIV/0!</v>
      </c>
      <c r="I71" s="72" t="e">
        <f t="shared" si="45"/>
        <v>#DIV/0!</v>
      </c>
      <c r="J71" s="72" t="e">
        <f t="shared" si="45"/>
        <v>#DIV/0!</v>
      </c>
      <c r="K71" s="72" t="e">
        <f t="shared" si="45"/>
        <v>#DIV/0!</v>
      </c>
      <c r="L71" s="72" t="e">
        <f t="shared" si="45"/>
        <v>#DIV/0!</v>
      </c>
      <c r="M71" s="72" t="e">
        <f t="shared" si="45"/>
        <v>#DIV/0!</v>
      </c>
      <c r="N71" s="72" t="e">
        <f t="shared" si="45"/>
        <v>#DIV/0!</v>
      </c>
      <c r="O71" s="72" t="e">
        <f t="shared" si="45"/>
        <v>#DIV/0!</v>
      </c>
      <c r="P71" s="72" t="e">
        <f t="shared" si="45"/>
        <v>#DIV/0!</v>
      </c>
      <c r="Q71" s="72" t="e">
        <f t="shared" si="45"/>
        <v>#DIV/0!</v>
      </c>
      <c r="R71" s="72" t="e">
        <f t="shared" si="45"/>
        <v>#DIV/0!</v>
      </c>
      <c r="S71" s="72" t="e">
        <f t="shared" si="45"/>
        <v>#DIV/0!</v>
      </c>
      <c r="T71" s="72" t="e">
        <f t="shared" si="45"/>
        <v>#DIV/0!</v>
      </c>
      <c r="U71" s="72" t="e">
        <f t="shared" si="45"/>
        <v>#DIV/0!</v>
      </c>
      <c r="V71" s="72" t="e">
        <f t="shared" si="45"/>
        <v>#DIV/0!</v>
      </c>
      <c r="W71" s="72" t="e">
        <f t="shared" si="45"/>
        <v>#DIV/0!</v>
      </c>
      <c r="X71" s="72" t="e">
        <f t="shared" si="45"/>
        <v>#DIV/0!</v>
      </c>
      <c r="Y71" s="72" t="e">
        <f t="shared" si="45"/>
        <v>#DIV/0!</v>
      </c>
      <c r="Z71" s="72" t="e">
        <f t="shared" si="45"/>
        <v>#DIV/0!</v>
      </c>
      <c r="AA71" s="72" t="e">
        <f t="shared" si="45"/>
        <v>#DIV/0!</v>
      </c>
      <c r="AB71" s="72" t="e">
        <f t="shared" si="45"/>
        <v>#DIV/0!</v>
      </c>
      <c r="AC71" s="72" t="e">
        <f t="shared" si="45"/>
        <v>#DIV/0!</v>
      </c>
      <c r="AD71" s="72" t="e">
        <f t="shared" si="45"/>
        <v>#DIV/0!</v>
      </c>
      <c r="AE71" s="72" t="e">
        <f t="shared" si="45"/>
        <v>#DIV/0!</v>
      </c>
      <c r="AF71" s="72" t="e">
        <f t="shared" si="45"/>
        <v>#DIV/0!</v>
      </c>
      <c r="AG71" s="72" t="e">
        <f t="shared" si="45"/>
        <v>#DIV/0!</v>
      </c>
      <c r="AH71" s="72" t="e">
        <f t="shared" si="45"/>
        <v>#DIV/0!</v>
      </c>
      <c r="AI71" s="72" t="e">
        <f t="shared" si="45"/>
        <v>#DIV/0!</v>
      </c>
      <c r="AJ71" s="72" t="e">
        <f t="shared" si="45"/>
        <v>#DIV/0!</v>
      </c>
      <c r="AK71" s="72" t="e">
        <f t="shared" si="45"/>
        <v>#DIV/0!</v>
      </c>
      <c r="AL71" s="72" t="e">
        <f t="shared" si="45"/>
        <v>#DIV/0!</v>
      </c>
      <c r="AM71" s="72" t="e">
        <f t="shared" si="45"/>
        <v>#DIV/0!</v>
      </c>
      <c r="AN71" s="72" t="e">
        <f t="shared" si="45"/>
        <v>#DIV/0!</v>
      </c>
      <c r="AO71" s="72" t="e">
        <f t="shared" si="45"/>
        <v>#DIV/0!</v>
      </c>
      <c r="AP71" s="72" t="e">
        <f t="shared" si="45"/>
        <v>#DIV/0!</v>
      </c>
      <c r="AQ71" s="72" t="e">
        <f t="shared" si="45"/>
        <v>#DIV/0!</v>
      </c>
      <c r="AR71" s="72" t="e">
        <f t="shared" si="45"/>
        <v>#DIV/0!</v>
      </c>
      <c r="AS71" s="72" t="e">
        <f t="shared" si="45"/>
        <v>#DIV/0!</v>
      </c>
      <c r="AT71" s="72" t="e">
        <f t="shared" si="45"/>
        <v>#DIV/0!</v>
      </c>
      <c r="AU71" s="72" t="e">
        <f t="shared" si="45"/>
        <v>#DIV/0!</v>
      </c>
      <c r="AV71" s="72" t="e">
        <f t="shared" si="45"/>
        <v>#DIV/0!</v>
      </c>
      <c r="AW71" s="72" t="e">
        <f t="shared" si="45"/>
        <v>#DIV/0!</v>
      </c>
      <c r="AX71" s="72" t="e">
        <f t="shared" si="45"/>
        <v>#DIV/0!</v>
      </c>
      <c r="AY71" s="72" t="e">
        <f t="shared" si="45"/>
        <v>#DIV/0!</v>
      </c>
      <c r="AZ71" s="72" t="e">
        <f t="shared" si="45"/>
        <v>#DIV/0!</v>
      </c>
      <c r="BA71" s="72" t="e">
        <f t="shared" si="45"/>
        <v>#DIV/0!</v>
      </c>
      <c r="BB71" s="72" t="e">
        <f t="shared" si="45"/>
        <v>#DIV/0!</v>
      </c>
      <c r="BC71" s="72" t="e">
        <f t="shared" si="45"/>
        <v>#DIV/0!</v>
      </c>
      <c r="BD71" s="72" t="e">
        <f t="shared" si="45"/>
        <v>#DIV/0!</v>
      </c>
      <c r="BE71" s="72" t="e">
        <f t="shared" si="45"/>
        <v>#DIV/0!</v>
      </c>
      <c r="BF71" s="72" t="e">
        <f t="shared" si="45"/>
        <v>#DIV/0!</v>
      </c>
      <c r="BG71" s="72" t="e">
        <f t="shared" si="45"/>
        <v>#DIV/0!</v>
      </c>
      <c r="BH71" s="72" t="e">
        <f t="shared" si="45"/>
        <v>#DIV/0!</v>
      </c>
      <c r="BI71" s="72" t="e">
        <f t="shared" si="45"/>
        <v>#DIV/0!</v>
      </c>
      <c r="BJ71" s="72" t="e">
        <f t="shared" si="45"/>
        <v>#DIV/0!</v>
      </c>
      <c r="BK71" s="72" t="e">
        <f t="shared" si="45"/>
        <v>#DIV/0!</v>
      </c>
      <c r="BL71" s="72" t="e">
        <f t="shared" si="45"/>
        <v>#DIV/0!</v>
      </c>
      <c r="BM71" s="72" t="e">
        <f t="shared" si="45"/>
        <v>#DIV/0!</v>
      </c>
      <c r="BN71" s="72" t="e">
        <f t="shared" si="45"/>
        <v>#DIV/0!</v>
      </c>
      <c r="BO71" s="72" t="e">
        <f t="shared" si="45"/>
        <v>#DIV/0!</v>
      </c>
      <c r="BP71" s="72" t="e">
        <f t="shared" si="45"/>
        <v>#DIV/0!</v>
      </c>
      <c r="BQ71" s="72" t="e">
        <f t="shared" si="45"/>
        <v>#DIV/0!</v>
      </c>
      <c r="BR71" s="72" t="e">
        <f t="shared" ref="BR71:BU71" si="46">BR70/BR69</f>
        <v>#DIV/0!</v>
      </c>
      <c r="BS71" s="72" t="e">
        <f t="shared" si="46"/>
        <v>#DIV/0!</v>
      </c>
      <c r="BT71" s="72" t="e">
        <f t="shared" si="46"/>
        <v>#DIV/0!</v>
      </c>
      <c r="BU71" s="72" t="e">
        <f t="shared" si="46"/>
        <v>#DIV/0!</v>
      </c>
      <c r="BV71" s="72" t="e">
        <f t="shared" ref="BV71:BW71" si="47">BV70/BV69</f>
        <v>#DIV/0!</v>
      </c>
      <c r="BW71" s="72" t="e">
        <f t="shared" si="47"/>
        <v>#DIV/0!</v>
      </c>
    </row>
    <row r="72" spans="1:75" ht="63.65" customHeight="1" x14ac:dyDescent="0.35">
      <c r="A72" s="39">
        <v>63</v>
      </c>
      <c r="B72" s="17" t="s">
        <v>31</v>
      </c>
      <c r="C72" s="132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9"/>
    </row>
    <row r="73" spans="1:75" x14ac:dyDescent="0.35">
      <c r="B73" s="73"/>
      <c r="C73" s="74"/>
      <c r="D73" s="75"/>
      <c r="E73" s="75"/>
      <c r="F73" s="75"/>
      <c r="G73" s="75"/>
      <c r="H73" s="75"/>
    </row>
    <row r="74" spans="1:75" x14ac:dyDescent="0.35">
      <c r="A74" s="23"/>
      <c r="C74" s="74"/>
      <c r="D74" s="77"/>
      <c r="E74" s="77"/>
      <c r="F74" s="77"/>
      <c r="G74" s="77"/>
      <c r="H74" s="77"/>
    </row>
    <row r="75" spans="1:75" x14ac:dyDescent="0.35">
      <c r="A75" s="23"/>
      <c r="C75" s="74"/>
      <c r="D75" s="77"/>
      <c r="E75" s="77"/>
      <c r="F75" s="77"/>
      <c r="G75" s="77"/>
      <c r="H75" s="77"/>
    </row>
    <row r="76" spans="1:75" x14ac:dyDescent="0.35">
      <c r="A76" s="23"/>
      <c r="C76" s="74"/>
      <c r="D76" s="77"/>
      <c r="E76" s="77"/>
      <c r="F76" s="77"/>
      <c r="G76" s="77"/>
      <c r="H76" s="77"/>
    </row>
    <row r="77" spans="1:75" x14ac:dyDescent="0.35">
      <c r="A77" s="23"/>
      <c r="C77" s="74"/>
      <c r="D77" s="77"/>
      <c r="E77" s="77"/>
      <c r="F77" s="77"/>
      <c r="G77" s="77"/>
      <c r="H77" s="77"/>
    </row>
    <row r="78" spans="1:75" x14ac:dyDescent="0.35">
      <c r="A78" s="23"/>
      <c r="C78" s="74"/>
      <c r="D78" s="77"/>
      <c r="E78" s="77"/>
      <c r="F78" s="77"/>
      <c r="G78" s="77"/>
      <c r="H78" s="77"/>
    </row>
    <row r="79" spans="1:75" x14ac:dyDescent="0.35">
      <c r="A79" s="23"/>
      <c r="C79" s="74"/>
      <c r="D79" s="77"/>
      <c r="E79" s="77"/>
      <c r="F79" s="77"/>
      <c r="G79" s="77"/>
      <c r="H79" s="77"/>
    </row>
    <row r="80" spans="1:75" x14ac:dyDescent="0.35">
      <c r="A80" s="23"/>
      <c r="C80" s="74"/>
      <c r="D80" s="77"/>
      <c r="E80" s="77"/>
      <c r="F80" s="77"/>
      <c r="G80" s="77"/>
      <c r="H80" s="77"/>
    </row>
    <row r="81" spans="1:8" x14ac:dyDescent="0.35">
      <c r="A81" s="23"/>
      <c r="C81" s="74"/>
      <c r="D81" s="77"/>
      <c r="E81" s="77"/>
      <c r="F81" s="77"/>
      <c r="G81" s="77"/>
      <c r="H81" s="77"/>
    </row>
    <row r="82" spans="1:8" x14ac:dyDescent="0.35">
      <c r="A82" s="23"/>
      <c r="C82" s="74"/>
      <c r="D82" s="77"/>
      <c r="E82" s="77"/>
      <c r="F82" s="77"/>
      <c r="G82" s="77"/>
      <c r="H82" s="77"/>
    </row>
    <row r="83" spans="1:8" x14ac:dyDescent="0.35">
      <c r="A83" s="23"/>
      <c r="C83" s="74"/>
      <c r="D83" s="77"/>
      <c r="E83" s="77"/>
      <c r="F83" s="77"/>
      <c r="G83" s="77"/>
      <c r="H83" s="77"/>
    </row>
    <row r="84" spans="1:8" x14ac:dyDescent="0.35">
      <c r="A84" s="23"/>
      <c r="C84" s="74"/>
      <c r="D84" s="77"/>
      <c r="E84" s="77"/>
      <c r="F84" s="77"/>
      <c r="G84" s="77"/>
      <c r="H84" s="77"/>
    </row>
    <row r="85" spans="1:8" x14ac:dyDescent="0.35">
      <c r="A85" s="23"/>
      <c r="C85" s="74"/>
      <c r="D85" s="77"/>
      <c r="E85" s="77"/>
      <c r="F85" s="77"/>
      <c r="G85" s="77"/>
      <c r="H85" s="77"/>
    </row>
    <row r="86" spans="1:8" x14ac:dyDescent="0.35">
      <c r="A86" s="23"/>
      <c r="C86" s="74"/>
      <c r="D86" s="77"/>
      <c r="E86" s="77"/>
      <c r="F86" s="77"/>
      <c r="G86" s="77"/>
      <c r="H86" s="77"/>
    </row>
    <row r="87" spans="1:8" x14ac:dyDescent="0.35">
      <c r="A87" s="23"/>
      <c r="C87" s="74"/>
      <c r="D87" s="77"/>
      <c r="E87" s="77"/>
      <c r="F87" s="77"/>
      <c r="G87" s="77"/>
      <c r="H87" s="77"/>
    </row>
    <row r="88" spans="1:8" x14ac:dyDescent="0.35">
      <c r="A88" s="23"/>
      <c r="C88" s="74"/>
      <c r="D88" s="77"/>
      <c r="E88" s="77"/>
      <c r="F88" s="77"/>
      <c r="G88" s="77"/>
      <c r="H88" s="77"/>
    </row>
    <row r="89" spans="1:8" x14ac:dyDescent="0.35">
      <c r="A89" s="23"/>
      <c r="C89" s="74"/>
      <c r="D89" s="77"/>
      <c r="E89" s="77"/>
      <c r="F89" s="77"/>
      <c r="G89" s="77"/>
      <c r="H89" s="77"/>
    </row>
    <row r="90" spans="1:8" x14ac:dyDescent="0.35">
      <c r="A90" s="23"/>
      <c r="C90" s="74"/>
      <c r="D90" s="77"/>
      <c r="E90" s="77"/>
      <c r="F90" s="77"/>
      <c r="G90" s="77"/>
      <c r="H90" s="77"/>
    </row>
    <row r="91" spans="1:8" x14ac:dyDescent="0.35">
      <c r="A91" s="23"/>
      <c r="D91" s="77"/>
      <c r="E91" s="77"/>
      <c r="F91" s="77"/>
      <c r="G91" s="77"/>
      <c r="H91" s="77"/>
    </row>
    <row r="92" spans="1:8" x14ac:dyDescent="0.35">
      <c r="A92" s="23"/>
      <c r="D92" s="77"/>
      <c r="E92" s="77"/>
      <c r="F92" s="77"/>
      <c r="G92" s="77"/>
      <c r="H92" s="77"/>
    </row>
    <row r="93" spans="1:8" x14ac:dyDescent="0.35">
      <c r="A93" s="23"/>
      <c r="D93" s="77"/>
      <c r="E93" s="77"/>
      <c r="F93" s="77"/>
      <c r="G93" s="77"/>
      <c r="H93" s="77"/>
    </row>
    <row r="94" spans="1:8" x14ac:dyDescent="0.35">
      <c r="A94" s="23"/>
      <c r="D94" s="77"/>
      <c r="E94" s="77"/>
      <c r="F94" s="77"/>
      <c r="G94" s="77"/>
      <c r="H94" s="77"/>
    </row>
  </sheetData>
  <sheetProtection password="A027" sheet="1" objects="1" scenarios="1" formatColumns="0"/>
  <phoneticPr fontId="8" type="noConversion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000-000000000000}">
      <formula1>Counties</formula1>
    </dataValidation>
  </dataValidations>
  <printOptions horizontalCentered="1"/>
  <pageMargins left="0" right="0" top="0" bottom="0" header="0.3" footer="0.3"/>
  <pageSetup paperSize="3" scale="9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000-000001000000}">
          <x14:formula1>
            <xm:f>Reference!$A$2:$A$81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0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  <pageSetUpPr fitToPage="1"/>
  </sheetPr>
  <dimension ref="A1:BW94"/>
  <sheetViews>
    <sheetView tabSelected="1" zoomScale="90" zoomScaleNormal="90" workbookViewId="0">
      <pane xSplit="3" ySplit="9" topLeftCell="D15" activePane="bottomRight" state="frozen"/>
      <selection pane="topRight" activeCell="D1" sqref="D1"/>
      <selection pane="bottomLeft" activeCell="A10" sqref="A10"/>
      <selection pane="bottomRight" activeCell="E13" sqref="E13"/>
    </sheetView>
  </sheetViews>
  <sheetFormatPr defaultColWidth="9.1796875" defaultRowHeight="12.5" x14ac:dyDescent="0.35"/>
  <cols>
    <col min="1" max="1" width="5.1796875" style="88" customWidth="1"/>
    <col min="2" max="2" width="66.1796875" style="76" customWidth="1"/>
    <col min="3" max="3" width="14.453125" style="131" customWidth="1"/>
    <col min="4" max="20" width="14.54296875" style="89" customWidth="1"/>
    <col min="21" max="73" width="14.54296875" style="89" hidden="1" customWidth="1"/>
    <col min="74" max="75" width="14.54296875" style="21" hidden="1" customWidth="1"/>
    <col min="76" max="16384" width="9.1796875" style="21"/>
  </cols>
  <sheetData>
    <row r="1" spans="1:75" ht="50" x14ac:dyDescent="0.35">
      <c r="B1" s="21" t="s">
        <v>21</v>
      </c>
      <c r="C1" s="89"/>
      <c r="BV1" s="89"/>
      <c r="BW1" s="89"/>
    </row>
    <row r="2" spans="1:75" s="91" customFormat="1" ht="15" customHeight="1" x14ac:dyDescent="0.35">
      <c r="A2" s="90"/>
      <c r="B2" s="25" t="s">
        <v>49</v>
      </c>
      <c r="C2" s="10" t="s">
        <v>689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</row>
    <row r="3" spans="1:75" s="92" customFormat="1" ht="15" customHeight="1" x14ac:dyDescent="0.35">
      <c r="B3" s="25" t="s">
        <v>47</v>
      </c>
      <c r="C3" s="93" t="s">
        <v>48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</row>
    <row r="4" spans="1:75" s="92" customFormat="1" ht="15" customHeight="1" x14ac:dyDescent="0.35">
      <c r="B4" s="25" t="s">
        <v>46</v>
      </c>
      <c r="C4" s="80" t="s">
        <v>106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</row>
    <row r="5" spans="1:75" s="92" customFormat="1" ht="15" customHeight="1" x14ac:dyDescent="0.35">
      <c r="B5" s="32" t="s">
        <v>45</v>
      </c>
      <c r="C5" s="81" t="s">
        <v>591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</row>
    <row r="6" spans="1:75" s="92" customFormat="1" ht="15" customHeight="1" x14ac:dyDescent="0.35">
      <c r="B6" s="32"/>
      <c r="C6" s="96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</row>
    <row r="7" spans="1:75" s="92" customFormat="1" ht="15" customHeight="1" x14ac:dyDescent="0.35">
      <c r="B7" s="35"/>
      <c r="C7" s="95" t="s">
        <v>22</v>
      </c>
      <c r="D7" s="97"/>
      <c r="E7" s="95"/>
      <c r="F7" s="95"/>
      <c r="G7" s="95"/>
      <c r="H7" s="95"/>
    </row>
    <row r="8" spans="1:75" ht="25" hidden="1" x14ac:dyDescent="0.25">
      <c r="A8" s="98" t="s">
        <v>736</v>
      </c>
      <c r="B8" s="99" t="s">
        <v>737</v>
      </c>
      <c r="C8" s="100" t="s">
        <v>738</v>
      </c>
      <c r="D8" s="100" t="s">
        <v>739</v>
      </c>
      <c r="E8" s="100" t="s">
        <v>740</v>
      </c>
      <c r="F8" s="100" t="s">
        <v>741</v>
      </c>
      <c r="G8" s="100" t="s">
        <v>742</v>
      </c>
      <c r="H8" s="100" t="s">
        <v>743</v>
      </c>
      <c r="I8" s="100" t="s">
        <v>744</v>
      </c>
      <c r="J8" s="100" t="s">
        <v>745</v>
      </c>
      <c r="K8" s="100" t="s">
        <v>746</v>
      </c>
      <c r="L8" s="100" t="s">
        <v>747</v>
      </c>
      <c r="M8" s="100" t="s">
        <v>748</v>
      </c>
      <c r="N8" s="100" t="s">
        <v>749</v>
      </c>
      <c r="O8" s="100" t="s">
        <v>750</v>
      </c>
      <c r="P8" s="100" t="s">
        <v>751</v>
      </c>
      <c r="Q8" s="100" t="s">
        <v>752</v>
      </c>
      <c r="R8" s="100" t="s">
        <v>753</v>
      </c>
      <c r="S8" s="100" t="s">
        <v>754</v>
      </c>
      <c r="T8" s="100" t="s">
        <v>755</v>
      </c>
      <c r="U8" s="100" t="s">
        <v>756</v>
      </c>
      <c r="V8" s="100" t="s">
        <v>757</v>
      </c>
      <c r="W8" s="100" t="s">
        <v>758</v>
      </c>
      <c r="X8" s="100" t="s">
        <v>759</v>
      </c>
      <c r="Y8" s="100" t="s">
        <v>760</v>
      </c>
      <c r="Z8" s="100" t="s">
        <v>761</v>
      </c>
      <c r="AA8" s="100" t="s">
        <v>762</v>
      </c>
      <c r="AB8" s="100" t="s">
        <v>763</v>
      </c>
      <c r="AC8" s="100" t="s">
        <v>764</v>
      </c>
      <c r="AD8" s="100" t="s">
        <v>765</v>
      </c>
      <c r="AE8" s="100" t="s">
        <v>766</v>
      </c>
      <c r="AF8" s="100" t="s">
        <v>767</v>
      </c>
      <c r="AG8" s="100" t="s">
        <v>768</v>
      </c>
      <c r="AH8" s="100" t="s">
        <v>769</v>
      </c>
      <c r="AI8" s="100" t="s">
        <v>770</v>
      </c>
      <c r="AJ8" s="100" t="s">
        <v>771</v>
      </c>
      <c r="AK8" s="100" t="s">
        <v>772</v>
      </c>
      <c r="AL8" s="100" t="s">
        <v>773</v>
      </c>
      <c r="AM8" s="100" t="s">
        <v>774</v>
      </c>
      <c r="AN8" s="100" t="s">
        <v>775</v>
      </c>
      <c r="AO8" s="100" t="s">
        <v>776</v>
      </c>
      <c r="AP8" s="100" t="s">
        <v>777</v>
      </c>
      <c r="AQ8" s="100" t="s">
        <v>778</v>
      </c>
      <c r="AR8" s="100" t="s">
        <v>779</v>
      </c>
      <c r="AS8" s="100" t="s">
        <v>780</v>
      </c>
      <c r="AT8" s="100" t="s">
        <v>781</v>
      </c>
      <c r="AU8" s="100" t="s">
        <v>782</v>
      </c>
      <c r="AV8" s="100" t="s">
        <v>783</v>
      </c>
      <c r="AW8" s="100" t="s">
        <v>784</v>
      </c>
      <c r="AX8" s="100" t="s">
        <v>785</v>
      </c>
      <c r="AY8" s="100" t="s">
        <v>786</v>
      </c>
      <c r="AZ8" s="100" t="s">
        <v>787</v>
      </c>
      <c r="BA8" s="100" t="s">
        <v>788</v>
      </c>
      <c r="BB8" s="100" t="s">
        <v>789</v>
      </c>
      <c r="BC8" s="100" t="s">
        <v>790</v>
      </c>
      <c r="BD8" s="100" t="s">
        <v>791</v>
      </c>
      <c r="BE8" s="100" t="s">
        <v>792</v>
      </c>
      <c r="BF8" s="100" t="s">
        <v>793</v>
      </c>
      <c r="BG8" s="100" t="s">
        <v>794</v>
      </c>
      <c r="BH8" s="100" t="s">
        <v>795</v>
      </c>
      <c r="BI8" s="100" t="s">
        <v>796</v>
      </c>
      <c r="BJ8" s="100" t="s">
        <v>797</v>
      </c>
      <c r="BK8" s="100" t="s">
        <v>798</v>
      </c>
      <c r="BL8" s="100" t="s">
        <v>799</v>
      </c>
      <c r="BM8" s="100" t="s">
        <v>800</v>
      </c>
      <c r="BN8" s="100" t="s">
        <v>801</v>
      </c>
      <c r="BO8" s="100" t="s">
        <v>802</v>
      </c>
      <c r="BP8" s="100" t="s">
        <v>803</v>
      </c>
      <c r="BQ8" s="100" t="s">
        <v>804</v>
      </c>
      <c r="BR8" s="100" t="s">
        <v>805</v>
      </c>
      <c r="BS8" s="100" t="s">
        <v>806</v>
      </c>
      <c r="BT8" s="100" t="s">
        <v>807</v>
      </c>
      <c r="BU8" s="100" t="s">
        <v>808</v>
      </c>
      <c r="BV8" s="100" t="s">
        <v>817</v>
      </c>
      <c r="BW8" s="100" t="s">
        <v>819</v>
      </c>
    </row>
    <row r="9" spans="1:75" ht="25" x14ac:dyDescent="0.25">
      <c r="A9" s="101" t="s">
        <v>14</v>
      </c>
      <c r="B9" s="102" t="s">
        <v>20</v>
      </c>
      <c r="C9" s="103" t="s">
        <v>15</v>
      </c>
      <c r="D9" s="103" t="str">
        <f>HLOOKUP($C$5,Reference!$I$1:$BD$73,3,FALSE)</f>
        <v>Carlsbad - 50</v>
      </c>
      <c r="E9" s="103" t="str">
        <f>HLOOKUP($C$5,Reference!$I$1:$BD$73,4,FALSE)</f>
        <v>Chula Vista - 58</v>
      </c>
      <c r="F9" s="103" t="str">
        <f>HLOOKUP($C$5,Reference!$I$1:$BD$73,5,FALSE)</f>
        <v>Coronado - 75</v>
      </c>
      <c r="G9" s="103" t="str">
        <f>HLOOKUP($C$5,Reference!$I$1:$BD$73,6,FALSE)</f>
        <v>El Cajon - 96</v>
      </c>
      <c r="H9" s="103" t="str">
        <f>HLOOKUP($C$5,Reference!$I$1:$BD$73,7,FALSE)</f>
        <v>Escondido - 102</v>
      </c>
      <c r="I9" s="103" t="str">
        <f>HLOOKUP($C$5,Reference!$I$1:$BD$73,8,FALSE)</f>
        <v>Imperial Beach - 149</v>
      </c>
      <c r="J9" s="103" t="str">
        <f>HLOOKUP($C$5,Reference!$I$1:$BD$73,9,FALSE)</f>
        <v>La Mesa - 163</v>
      </c>
      <c r="K9" s="103" t="str">
        <f>HLOOKUP($C$5,Reference!$I$1:$BD$73,10,FALSE)</f>
        <v>Lemon Grove - 178</v>
      </c>
      <c r="L9" s="103" t="str">
        <f>HLOOKUP($C$5,Reference!$I$1:$BD$73,11,FALSE)</f>
        <v>National City - 223</v>
      </c>
      <c r="M9" s="103" t="str">
        <f>HLOOKUP($C$5,Reference!$I$1:$BD$73,12,FALSE)</f>
        <v>Oceanside - 233</v>
      </c>
      <c r="N9" s="103" t="str">
        <f>HLOOKUP($C$5,Reference!$I$1:$BD$73,13,FALSE)</f>
        <v>Poway - 263</v>
      </c>
      <c r="O9" s="103" t="str">
        <f>HLOOKUP($C$5,Reference!$I$1:$BD$73,14,FALSE)</f>
        <v>San Diego City - 294</v>
      </c>
      <c r="P9" s="103" t="str">
        <f>HLOOKUP($C$5,Reference!$I$1:$BD$73,15,FALSE)</f>
        <v>San Diego County - 295</v>
      </c>
      <c r="Q9" s="103" t="str">
        <f>HLOOKUP($C$5,Reference!$I$1:$BD$73,16,FALSE)</f>
        <v>San Marcos - 305</v>
      </c>
      <c r="R9" s="103" t="str">
        <f>HLOOKUP($C$5,Reference!$I$1:$BD$73,17,FALSE)</f>
        <v>Santee - 324</v>
      </c>
      <c r="S9" s="103" t="str">
        <f>HLOOKUP($C$5,Reference!$I$1:$BD$73,18,FALSE)</f>
        <v>Solana Beach - 336</v>
      </c>
      <c r="T9" s="103" t="str">
        <f>HLOOKUP($C$5,Reference!$I$1:$BD$73,19,FALSE)</f>
        <v>Vista - 378</v>
      </c>
      <c r="U9" s="103" t="str">
        <f>HLOOKUP($C$5,Reference!$I$1:$BD$73,20,FALSE)</f>
        <v>N/A</v>
      </c>
      <c r="V9" s="103" t="str">
        <f>HLOOKUP($C$5,Reference!$I$1:$BD$73,21,FALSE)</f>
        <v>N/A</v>
      </c>
      <c r="W9" s="103" t="str">
        <f>HLOOKUP($C$5,Reference!$I$1:$BD$73,22,FALSE)</f>
        <v>N/A</v>
      </c>
      <c r="X9" s="103" t="str">
        <f>HLOOKUP($C$5,Reference!$I$1:$BD$73,23,FALSE)</f>
        <v>N/A</v>
      </c>
      <c r="Y9" s="103" t="str">
        <f>HLOOKUP($C$5,Reference!$I$1:$BD$73,24,FALSE)</f>
        <v>N/A</v>
      </c>
      <c r="Z9" s="103" t="str">
        <f>HLOOKUP($C$5,Reference!$I$1:$BD$73,25,FALSE)</f>
        <v>N/A</v>
      </c>
      <c r="AA9" s="103" t="str">
        <f>HLOOKUP($C$5,Reference!$I$1:$BD$73,26,FALSE)</f>
        <v>N/A</v>
      </c>
      <c r="AB9" s="103" t="str">
        <f>HLOOKUP($C$5,Reference!$I$1:$BD$73,27,FALSE)</f>
        <v>N/A</v>
      </c>
      <c r="AC9" s="103" t="str">
        <f>HLOOKUP($C$5,Reference!$I$1:$BD$73,28,FALSE)</f>
        <v>N/A</v>
      </c>
      <c r="AD9" s="103" t="str">
        <f>HLOOKUP($C$5,Reference!$I$1:$BD$73,29,FALSE)</f>
        <v>N/A</v>
      </c>
      <c r="AE9" s="103" t="str">
        <f>HLOOKUP($C$5,Reference!$I$1:$BD$73,30,FALSE)</f>
        <v>N/A</v>
      </c>
      <c r="AF9" s="103" t="str">
        <f>HLOOKUP($C$5,Reference!$I$1:$BD$73,31,FALSE)</f>
        <v>N/A</v>
      </c>
      <c r="AG9" s="103" t="str">
        <f>HLOOKUP($C$5,Reference!$I$1:$BD$73,32,FALSE)</f>
        <v>N/A</v>
      </c>
      <c r="AH9" s="103" t="str">
        <f>HLOOKUP($C$5,Reference!$I$1:$BD$73,33,FALSE)</f>
        <v>N/A</v>
      </c>
      <c r="AI9" s="103" t="str">
        <f>HLOOKUP($C$5,Reference!$I$1:$BD$73,34,FALSE)</f>
        <v>N/A</v>
      </c>
      <c r="AJ9" s="103" t="str">
        <f>HLOOKUP($C$5,Reference!$I$1:$BD$73,35,FALSE)</f>
        <v>N/A</v>
      </c>
      <c r="AK9" s="103" t="str">
        <f>HLOOKUP($C$5,Reference!$I$1:$BD$73,36,FALSE)</f>
        <v>N/A</v>
      </c>
      <c r="AL9" s="103" t="str">
        <f>HLOOKUP($C$5,Reference!$I$1:$BD$73,37,FALSE)</f>
        <v>N/A</v>
      </c>
      <c r="AM9" s="103" t="str">
        <f>HLOOKUP($C$5,Reference!$I$1:$BD$73,38,FALSE)</f>
        <v>N/A</v>
      </c>
      <c r="AN9" s="103" t="str">
        <f>HLOOKUP($C$5,Reference!$I$1:$BD$73,39,FALSE)</f>
        <v>N/A</v>
      </c>
      <c r="AO9" s="103" t="str">
        <f>HLOOKUP($C$5,Reference!$I$1:$BD$73,40,FALSE)</f>
        <v>N/A</v>
      </c>
      <c r="AP9" s="103" t="str">
        <f>HLOOKUP($C$5,Reference!$I$1:$BD$73,41,FALSE)</f>
        <v>N/A</v>
      </c>
      <c r="AQ9" s="103" t="str">
        <f>HLOOKUP($C$5,Reference!$I$1:$BD$73,42,FALSE)</f>
        <v>N/A</v>
      </c>
      <c r="AR9" s="103" t="str">
        <f>HLOOKUP($C$5,Reference!$I$1:$BD$73,43,FALSE)</f>
        <v>N/A</v>
      </c>
      <c r="AS9" s="103" t="str">
        <f>HLOOKUP($C$5,Reference!$I$1:$BD$73,44,FALSE)</f>
        <v>N/A</v>
      </c>
      <c r="AT9" s="103" t="str">
        <f>HLOOKUP($C$5,Reference!$I$1:$BD$73,45,FALSE)</f>
        <v>N/A</v>
      </c>
      <c r="AU9" s="103" t="str">
        <f>HLOOKUP($C$5,Reference!$I$1:$BD$73,46,FALSE)</f>
        <v>N/A</v>
      </c>
      <c r="AV9" s="103" t="str">
        <f>HLOOKUP($C$5,Reference!$I$1:$BD$73,47,FALSE)</f>
        <v>N/A</v>
      </c>
      <c r="AW9" s="103" t="str">
        <f>HLOOKUP($C$5,Reference!$I$1:$BD$73,48,FALSE)</f>
        <v>N/A</v>
      </c>
      <c r="AX9" s="103" t="str">
        <f>HLOOKUP($C$5,Reference!$I$1:$BD$73,49,FALSE)</f>
        <v>N/A</v>
      </c>
      <c r="AY9" s="103" t="str">
        <f>HLOOKUP($C$5,Reference!$I$1:$BD$73,50,FALSE)</f>
        <v>N/A</v>
      </c>
      <c r="AZ9" s="103" t="str">
        <f>HLOOKUP($C$5,Reference!$I$1:$BD$73,51,FALSE)</f>
        <v>N/A</v>
      </c>
      <c r="BA9" s="103" t="str">
        <f>HLOOKUP($C$5,Reference!$I$1:$BD$73,52,FALSE)</f>
        <v>N/A</v>
      </c>
      <c r="BB9" s="103" t="str">
        <f>HLOOKUP($C$5,Reference!$I$1:$BD$73,53,FALSE)</f>
        <v>N/A</v>
      </c>
      <c r="BC9" s="103" t="str">
        <f>HLOOKUP($C$5,Reference!$I$1:$BD$73,54,FALSE)</f>
        <v>N/A</v>
      </c>
      <c r="BD9" s="103" t="str">
        <f>HLOOKUP($C$5,Reference!$I$1:$BD$73,55,FALSE)</f>
        <v>N/A</v>
      </c>
      <c r="BE9" s="103" t="str">
        <f>HLOOKUP($C$5,Reference!$I$1:$BD$73,56,FALSE)</f>
        <v>N/A</v>
      </c>
      <c r="BF9" s="103" t="str">
        <f>HLOOKUP($C$5,Reference!$I$1:$BD$73,57,FALSE)</f>
        <v>N/A</v>
      </c>
      <c r="BG9" s="103" t="str">
        <f>HLOOKUP($C$5,Reference!$I$1:$BD$73,58,FALSE)</f>
        <v>N/A</v>
      </c>
      <c r="BH9" s="103" t="str">
        <f>HLOOKUP($C$5,Reference!$I$1:$BD$73,59,FALSE)</f>
        <v>N/A</v>
      </c>
      <c r="BI9" s="103" t="str">
        <f>HLOOKUP($C$5,Reference!$I$1:$BD$73,60,FALSE)</f>
        <v>N/A</v>
      </c>
      <c r="BJ9" s="103" t="str">
        <f>HLOOKUP($C$5,Reference!$I$1:$BD$73,61,FALSE)</f>
        <v>N/A</v>
      </c>
      <c r="BK9" s="103" t="str">
        <f>HLOOKUP($C$5,Reference!$I$1:$BD$73,62,FALSE)</f>
        <v>N/A</v>
      </c>
      <c r="BL9" s="103" t="str">
        <f>HLOOKUP($C$5,Reference!$I$1:$BD$73,63,FALSE)</f>
        <v>N/A</v>
      </c>
      <c r="BM9" s="103" t="str">
        <f>HLOOKUP($C$5,Reference!$I$1:$BD$73,64,FALSE)</f>
        <v>N/A</v>
      </c>
      <c r="BN9" s="103" t="str">
        <f>HLOOKUP($C$5,Reference!$I$1:$BD$73,65,FALSE)</f>
        <v>N/A</v>
      </c>
      <c r="BO9" s="103" t="str">
        <f>HLOOKUP($C$5,Reference!$I$1:$BD$73,66,FALSE)</f>
        <v>N/A</v>
      </c>
      <c r="BP9" s="103" t="str">
        <f>HLOOKUP($C$5,Reference!$I$1:$BD$73,67,FALSE)</f>
        <v>N/A</v>
      </c>
      <c r="BQ9" s="103" t="str">
        <f>HLOOKUP($C$5,Reference!$I$1:$BD$73,68,FALSE)</f>
        <v>N/A</v>
      </c>
      <c r="BR9" s="103" t="str">
        <f>HLOOKUP($C$5,Reference!$I$1:$BD$73,69,FALSE)</f>
        <v>N/A</v>
      </c>
      <c r="BS9" s="103" t="str">
        <f>HLOOKUP($C$5,Reference!$I$1:$BD$73,70,FALSE)</f>
        <v>N/A</v>
      </c>
      <c r="BT9" s="103" t="str">
        <f>HLOOKUP($C$5,Reference!$I$1:$BD$73,71,FALSE)</f>
        <v>N/A</v>
      </c>
      <c r="BU9" s="103" t="str">
        <f>HLOOKUP($C$5,Reference!$I$1:$BD$73,72,FALSE)</f>
        <v>N/A</v>
      </c>
      <c r="BV9" s="103" t="str">
        <f>HLOOKUP($C$5,Reference!$I$1:$BD$73,73,FALSE)</f>
        <v>N/A</v>
      </c>
      <c r="BW9" s="103" t="str">
        <f>HLOOKUP($C$5,Reference!$I$1:$BD$74,74,FALSE)</f>
        <v>N/A</v>
      </c>
    </row>
    <row r="10" spans="1:75" ht="15" customHeight="1" x14ac:dyDescent="0.35">
      <c r="A10" s="104">
        <v>1</v>
      </c>
      <c r="B10" s="40" t="s">
        <v>36</v>
      </c>
      <c r="C10" s="106">
        <f>SUM(D10:BW10)</f>
        <v>351054463.97000009</v>
      </c>
      <c r="D10" s="144">
        <v>7628986.2900000028</v>
      </c>
      <c r="E10" s="144">
        <v>9590244.1399999987</v>
      </c>
      <c r="F10" s="144">
        <v>14384679.020000001</v>
      </c>
      <c r="G10" s="144">
        <v>11141552.25</v>
      </c>
      <c r="H10" s="144">
        <v>18243279.629999995</v>
      </c>
      <c r="I10" s="144">
        <v>9606921.7399999946</v>
      </c>
      <c r="J10" s="144">
        <v>2411134.919999999</v>
      </c>
      <c r="K10" s="144">
        <v>2542342.080000001</v>
      </c>
      <c r="L10" s="144">
        <v>12073332.930000005</v>
      </c>
      <c r="M10" s="144">
        <v>8753321.7800000031</v>
      </c>
      <c r="N10" s="144">
        <v>25910319.510000009</v>
      </c>
      <c r="O10" s="144">
        <v>152356531.91000006</v>
      </c>
      <c r="P10" s="144">
        <v>2932363.9800000004</v>
      </c>
      <c r="Q10" s="144">
        <v>48469244.00999999</v>
      </c>
      <c r="R10" s="144">
        <v>7624528.4500000002</v>
      </c>
      <c r="S10" s="144">
        <v>881009.6</v>
      </c>
      <c r="T10" s="144">
        <v>16504671.729999999</v>
      </c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</row>
    <row r="11" spans="1:75" s="76" customFormat="1" ht="15" customHeight="1" x14ac:dyDescent="0.35">
      <c r="A11" s="104">
        <v>2</v>
      </c>
      <c r="B11" s="43" t="s">
        <v>4</v>
      </c>
      <c r="C11" s="105">
        <f>SUM(D11:BW11)</f>
        <v>0</v>
      </c>
      <c r="D11" s="82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</row>
    <row r="12" spans="1:75" ht="15" customHeight="1" x14ac:dyDescent="0.35">
      <c r="A12" s="104">
        <v>3</v>
      </c>
      <c r="B12" s="43" t="s">
        <v>5</v>
      </c>
      <c r="C12" s="105">
        <f t="shared" ref="C12:C70" si="0">SUM(D12:BW12)</f>
        <v>0</v>
      </c>
      <c r="D12" s="82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</row>
    <row r="13" spans="1:75" ht="15" customHeight="1" x14ac:dyDescent="0.35">
      <c r="A13" s="104">
        <v>4</v>
      </c>
      <c r="B13" s="43" t="s">
        <v>32</v>
      </c>
      <c r="C13" s="105">
        <f t="shared" si="0"/>
        <v>0</v>
      </c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</row>
    <row r="14" spans="1:75" ht="15" customHeight="1" x14ac:dyDescent="0.35">
      <c r="A14" s="104">
        <v>5</v>
      </c>
      <c r="B14" s="17" t="s">
        <v>29</v>
      </c>
      <c r="C14" s="105">
        <f t="shared" si="0"/>
        <v>0</v>
      </c>
      <c r="D14" s="8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</row>
    <row r="15" spans="1:75" ht="15" customHeight="1" x14ac:dyDescent="0.35">
      <c r="A15" s="104">
        <v>6</v>
      </c>
      <c r="B15" s="17" t="s">
        <v>29</v>
      </c>
      <c r="C15" s="105">
        <f t="shared" si="0"/>
        <v>0</v>
      </c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</row>
    <row r="16" spans="1:75" ht="15" customHeight="1" x14ac:dyDescent="0.35">
      <c r="A16" s="104">
        <v>7</v>
      </c>
      <c r="B16" s="40" t="s">
        <v>838</v>
      </c>
      <c r="C16" s="106">
        <f t="shared" si="0"/>
        <v>351054463.97000009</v>
      </c>
      <c r="D16" s="106">
        <f>SUM(D10:D15)</f>
        <v>7628986.2900000028</v>
      </c>
      <c r="E16" s="106">
        <f t="shared" ref="E16:BP16" si="1">SUM(E10:E15)</f>
        <v>9590244.1399999987</v>
      </c>
      <c r="F16" s="106">
        <f t="shared" si="1"/>
        <v>14384679.020000001</v>
      </c>
      <c r="G16" s="106">
        <f t="shared" si="1"/>
        <v>11141552.25</v>
      </c>
      <c r="H16" s="106">
        <f t="shared" si="1"/>
        <v>18243279.629999995</v>
      </c>
      <c r="I16" s="106">
        <f t="shared" si="1"/>
        <v>9606921.7399999946</v>
      </c>
      <c r="J16" s="106">
        <f t="shared" si="1"/>
        <v>2411134.919999999</v>
      </c>
      <c r="K16" s="106">
        <f t="shared" si="1"/>
        <v>2542342.080000001</v>
      </c>
      <c r="L16" s="106">
        <f t="shared" si="1"/>
        <v>12073332.930000005</v>
      </c>
      <c r="M16" s="106">
        <f t="shared" si="1"/>
        <v>8753321.7800000031</v>
      </c>
      <c r="N16" s="106">
        <f t="shared" si="1"/>
        <v>25910319.510000009</v>
      </c>
      <c r="O16" s="106">
        <f t="shared" si="1"/>
        <v>152356531.91000006</v>
      </c>
      <c r="P16" s="106">
        <f t="shared" si="1"/>
        <v>2932363.9800000004</v>
      </c>
      <c r="Q16" s="106">
        <f t="shared" si="1"/>
        <v>48469244.00999999</v>
      </c>
      <c r="R16" s="106">
        <f t="shared" si="1"/>
        <v>7624528.4500000002</v>
      </c>
      <c r="S16" s="106">
        <f t="shared" si="1"/>
        <v>881009.6</v>
      </c>
      <c r="T16" s="106">
        <f t="shared" si="1"/>
        <v>16504671.729999999</v>
      </c>
      <c r="U16" s="106">
        <f t="shared" si="1"/>
        <v>0</v>
      </c>
      <c r="V16" s="106">
        <f t="shared" si="1"/>
        <v>0</v>
      </c>
      <c r="W16" s="106">
        <f t="shared" si="1"/>
        <v>0</v>
      </c>
      <c r="X16" s="106">
        <f t="shared" si="1"/>
        <v>0</v>
      </c>
      <c r="Y16" s="106">
        <f t="shared" si="1"/>
        <v>0</v>
      </c>
      <c r="Z16" s="106">
        <f t="shared" si="1"/>
        <v>0</v>
      </c>
      <c r="AA16" s="106">
        <f t="shared" si="1"/>
        <v>0</v>
      </c>
      <c r="AB16" s="106">
        <f t="shared" si="1"/>
        <v>0</v>
      </c>
      <c r="AC16" s="106">
        <f t="shared" si="1"/>
        <v>0</v>
      </c>
      <c r="AD16" s="106">
        <f t="shared" si="1"/>
        <v>0</v>
      </c>
      <c r="AE16" s="106">
        <f t="shared" si="1"/>
        <v>0</v>
      </c>
      <c r="AF16" s="106">
        <f t="shared" si="1"/>
        <v>0</v>
      </c>
      <c r="AG16" s="106">
        <f t="shared" si="1"/>
        <v>0</v>
      </c>
      <c r="AH16" s="106">
        <f t="shared" si="1"/>
        <v>0</v>
      </c>
      <c r="AI16" s="106">
        <f t="shared" si="1"/>
        <v>0</v>
      </c>
      <c r="AJ16" s="106">
        <f t="shared" si="1"/>
        <v>0</v>
      </c>
      <c r="AK16" s="106">
        <f t="shared" si="1"/>
        <v>0</v>
      </c>
      <c r="AL16" s="106">
        <f t="shared" si="1"/>
        <v>0</v>
      </c>
      <c r="AM16" s="106">
        <f t="shared" si="1"/>
        <v>0</v>
      </c>
      <c r="AN16" s="106">
        <f t="shared" si="1"/>
        <v>0</v>
      </c>
      <c r="AO16" s="106">
        <f t="shared" si="1"/>
        <v>0</v>
      </c>
      <c r="AP16" s="106">
        <f t="shared" si="1"/>
        <v>0</v>
      </c>
      <c r="AQ16" s="106">
        <f t="shared" si="1"/>
        <v>0</v>
      </c>
      <c r="AR16" s="106">
        <f t="shared" si="1"/>
        <v>0</v>
      </c>
      <c r="AS16" s="106">
        <f t="shared" si="1"/>
        <v>0</v>
      </c>
      <c r="AT16" s="106">
        <f t="shared" si="1"/>
        <v>0</v>
      </c>
      <c r="AU16" s="106">
        <f t="shared" si="1"/>
        <v>0</v>
      </c>
      <c r="AV16" s="106">
        <f t="shared" si="1"/>
        <v>0</v>
      </c>
      <c r="AW16" s="106">
        <f t="shared" si="1"/>
        <v>0</v>
      </c>
      <c r="AX16" s="106">
        <f t="shared" si="1"/>
        <v>0</v>
      </c>
      <c r="AY16" s="106">
        <f t="shared" si="1"/>
        <v>0</v>
      </c>
      <c r="AZ16" s="106">
        <f t="shared" si="1"/>
        <v>0</v>
      </c>
      <c r="BA16" s="106">
        <f t="shared" si="1"/>
        <v>0</v>
      </c>
      <c r="BB16" s="106">
        <f t="shared" si="1"/>
        <v>0</v>
      </c>
      <c r="BC16" s="106">
        <f t="shared" si="1"/>
        <v>0</v>
      </c>
      <c r="BD16" s="106">
        <f t="shared" si="1"/>
        <v>0</v>
      </c>
      <c r="BE16" s="106">
        <f t="shared" si="1"/>
        <v>0</v>
      </c>
      <c r="BF16" s="106">
        <f t="shared" si="1"/>
        <v>0</v>
      </c>
      <c r="BG16" s="106">
        <f t="shared" si="1"/>
        <v>0</v>
      </c>
      <c r="BH16" s="106">
        <f t="shared" si="1"/>
        <v>0</v>
      </c>
      <c r="BI16" s="106">
        <f t="shared" si="1"/>
        <v>0</v>
      </c>
      <c r="BJ16" s="106">
        <f t="shared" si="1"/>
        <v>0</v>
      </c>
      <c r="BK16" s="106">
        <f t="shared" si="1"/>
        <v>0</v>
      </c>
      <c r="BL16" s="106">
        <f t="shared" si="1"/>
        <v>0</v>
      </c>
      <c r="BM16" s="106">
        <f t="shared" si="1"/>
        <v>0</v>
      </c>
      <c r="BN16" s="106">
        <f t="shared" si="1"/>
        <v>0</v>
      </c>
      <c r="BO16" s="106">
        <f t="shared" si="1"/>
        <v>0</v>
      </c>
      <c r="BP16" s="106">
        <f t="shared" si="1"/>
        <v>0</v>
      </c>
      <c r="BQ16" s="106">
        <f t="shared" ref="BQ16:BW16" si="2">SUM(BQ10:BQ15)</f>
        <v>0</v>
      </c>
      <c r="BR16" s="106">
        <f t="shared" si="2"/>
        <v>0</v>
      </c>
      <c r="BS16" s="106">
        <f t="shared" si="2"/>
        <v>0</v>
      </c>
      <c r="BT16" s="106">
        <f t="shared" si="2"/>
        <v>0</v>
      </c>
      <c r="BU16" s="106">
        <f t="shared" si="2"/>
        <v>0</v>
      </c>
      <c r="BV16" s="106">
        <f t="shared" si="2"/>
        <v>0</v>
      </c>
      <c r="BW16" s="106">
        <f t="shared" si="2"/>
        <v>0</v>
      </c>
    </row>
    <row r="17" spans="1:75" ht="15" customHeight="1" x14ac:dyDescent="0.35">
      <c r="A17" s="104">
        <v>8</v>
      </c>
      <c r="B17" s="46" t="s">
        <v>33</v>
      </c>
      <c r="C17" s="107">
        <f t="shared" si="0"/>
        <v>351054463.97000009</v>
      </c>
      <c r="D17" s="107">
        <f t="shared" ref="D17:E17" si="3">D16</f>
        <v>7628986.2900000028</v>
      </c>
      <c r="E17" s="107">
        <f t="shared" si="3"/>
        <v>9590244.1399999987</v>
      </c>
      <c r="F17" s="107">
        <f t="shared" ref="F17:BQ17" si="4">F16</f>
        <v>14384679.020000001</v>
      </c>
      <c r="G17" s="107">
        <f t="shared" si="4"/>
        <v>11141552.25</v>
      </c>
      <c r="H17" s="107">
        <f t="shared" si="4"/>
        <v>18243279.629999995</v>
      </c>
      <c r="I17" s="107">
        <f t="shared" si="4"/>
        <v>9606921.7399999946</v>
      </c>
      <c r="J17" s="107">
        <f t="shared" si="4"/>
        <v>2411134.919999999</v>
      </c>
      <c r="K17" s="107">
        <f t="shared" si="4"/>
        <v>2542342.080000001</v>
      </c>
      <c r="L17" s="107">
        <f t="shared" si="4"/>
        <v>12073332.930000005</v>
      </c>
      <c r="M17" s="107">
        <f t="shared" si="4"/>
        <v>8753321.7800000031</v>
      </c>
      <c r="N17" s="107">
        <f t="shared" si="4"/>
        <v>25910319.510000009</v>
      </c>
      <c r="O17" s="107">
        <f t="shared" si="4"/>
        <v>152356531.91000006</v>
      </c>
      <c r="P17" s="107">
        <f t="shared" si="4"/>
        <v>2932363.9800000004</v>
      </c>
      <c r="Q17" s="107">
        <f t="shared" si="4"/>
        <v>48469244.00999999</v>
      </c>
      <c r="R17" s="107">
        <f t="shared" si="4"/>
        <v>7624528.4500000002</v>
      </c>
      <c r="S17" s="107">
        <f t="shared" si="4"/>
        <v>881009.6</v>
      </c>
      <c r="T17" s="107">
        <f t="shared" si="4"/>
        <v>16504671.729999999</v>
      </c>
      <c r="U17" s="107">
        <f t="shared" si="4"/>
        <v>0</v>
      </c>
      <c r="V17" s="107">
        <f t="shared" si="4"/>
        <v>0</v>
      </c>
      <c r="W17" s="107">
        <f t="shared" si="4"/>
        <v>0</v>
      </c>
      <c r="X17" s="107">
        <f t="shared" si="4"/>
        <v>0</v>
      </c>
      <c r="Y17" s="107">
        <f t="shared" si="4"/>
        <v>0</v>
      </c>
      <c r="Z17" s="107">
        <f t="shared" si="4"/>
        <v>0</v>
      </c>
      <c r="AA17" s="107">
        <f t="shared" si="4"/>
        <v>0</v>
      </c>
      <c r="AB17" s="107">
        <f t="shared" si="4"/>
        <v>0</v>
      </c>
      <c r="AC17" s="107">
        <f t="shared" si="4"/>
        <v>0</v>
      </c>
      <c r="AD17" s="107">
        <f t="shared" si="4"/>
        <v>0</v>
      </c>
      <c r="AE17" s="107">
        <f t="shared" si="4"/>
        <v>0</v>
      </c>
      <c r="AF17" s="107">
        <f t="shared" si="4"/>
        <v>0</v>
      </c>
      <c r="AG17" s="107">
        <f t="shared" si="4"/>
        <v>0</v>
      </c>
      <c r="AH17" s="107">
        <f t="shared" si="4"/>
        <v>0</v>
      </c>
      <c r="AI17" s="107">
        <f t="shared" si="4"/>
        <v>0</v>
      </c>
      <c r="AJ17" s="107">
        <f t="shared" si="4"/>
        <v>0</v>
      </c>
      <c r="AK17" s="107">
        <f t="shared" si="4"/>
        <v>0</v>
      </c>
      <c r="AL17" s="107">
        <f t="shared" si="4"/>
        <v>0</v>
      </c>
      <c r="AM17" s="107">
        <f t="shared" si="4"/>
        <v>0</v>
      </c>
      <c r="AN17" s="107">
        <f t="shared" si="4"/>
        <v>0</v>
      </c>
      <c r="AO17" s="107">
        <f t="shared" si="4"/>
        <v>0</v>
      </c>
      <c r="AP17" s="107">
        <f t="shared" si="4"/>
        <v>0</v>
      </c>
      <c r="AQ17" s="107">
        <f t="shared" si="4"/>
        <v>0</v>
      </c>
      <c r="AR17" s="107">
        <f t="shared" si="4"/>
        <v>0</v>
      </c>
      <c r="AS17" s="107">
        <f t="shared" si="4"/>
        <v>0</v>
      </c>
      <c r="AT17" s="107">
        <f t="shared" si="4"/>
        <v>0</v>
      </c>
      <c r="AU17" s="107">
        <f t="shared" si="4"/>
        <v>0</v>
      </c>
      <c r="AV17" s="107">
        <f t="shared" si="4"/>
        <v>0</v>
      </c>
      <c r="AW17" s="107">
        <f t="shared" si="4"/>
        <v>0</v>
      </c>
      <c r="AX17" s="107">
        <f t="shared" si="4"/>
        <v>0</v>
      </c>
      <c r="AY17" s="107">
        <f t="shared" si="4"/>
        <v>0</v>
      </c>
      <c r="AZ17" s="107">
        <f t="shared" si="4"/>
        <v>0</v>
      </c>
      <c r="BA17" s="107">
        <f t="shared" si="4"/>
        <v>0</v>
      </c>
      <c r="BB17" s="107">
        <f t="shared" si="4"/>
        <v>0</v>
      </c>
      <c r="BC17" s="107">
        <f t="shared" si="4"/>
        <v>0</v>
      </c>
      <c r="BD17" s="107">
        <f t="shared" si="4"/>
        <v>0</v>
      </c>
      <c r="BE17" s="107">
        <f t="shared" si="4"/>
        <v>0</v>
      </c>
      <c r="BF17" s="107">
        <f t="shared" si="4"/>
        <v>0</v>
      </c>
      <c r="BG17" s="107">
        <f t="shared" si="4"/>
        <v>0</v>
      </c>
      <c r="BH17" s="107">
        <f t="shared" si="4"/>
        <v>0</v>
      </c>
      <c r="BI17" s="107">
        <f t="shared" si="4"/>
        <v>0</v>
      </c>
      <c r="BJ17" s="107">
        <f t="shared" si="4"/>
        <v>0</v>
      </c>
      <c r="BK17" s="107">
        <f t="shared" si="4"/>
        <v>0</v>
      </c>
      <c r="BL17" s="107">
        <f t="shared" si="4"/>
        <v>0</v>
      </c>
      <c r="BM17" s="107">
        <f t="shared" si="4"/>
        <v>0</v>
      </c>
      <c r="BN17" s="107">
        <f t="shared" si="4"/>
        <v>0</v>
      </c>
      <c r="BO17" s="107">
        <f t="shared" si="4"/>
        <v>0</v>
      </c>
      <c r="BP17" s="107">
        <f t="shared" si="4"/>
        <v>0</v>
      </c>
      <c r="BQ17" s="107">
        <f t="shared" si="4"/>
        <v>0</v>
      </c>
      <c r="BR17" s="107">
        <f t="shared" ref="BR17:BV17" si="5">BR16</f>
        <v>0</v>
      </c>
      <c r="BS17" s="107">
        <f t="shared" si="5"/>
        <v>0</v>
      </c>
      <c r="BT17" s="107">
        <f t="shared" si="5"/>
        <v>0</v>
      </c>
      <c r="BU17" s="107">
        <f t="shared" si="5"/>
        <v>0</v>
      </c>
      <c r="BV17" s="107">
        <f t="shared" si="5"/>
        <v>0</v>
      </c>
      <c r="BW17" s="107">
        <f t="shared" ref="BW17" si="6">BW16</f>
        <v>0</v>
      </c>
    </row>
    <row r="18" spans="1:75" ht="37.5" x14ac:dyDescent="0.35">
      <c r="A18" s="104">
        <v>9</v>
      </c>
      <c r="B18" s="48" t="s">
        <v>34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</row>
    <row r="19" spans="1:75" s="109" customFormat="1" ht="15" customHeight="1" x14ac:dyDescent="0.35">
      <c r="A19" s="104">
        <v>10</v>
      </c>
      <c r="B19" s="48" t="s">
        <v>822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</row>
    <row r="20" spans="1:75" ht="15" customHeight="1" x14ac:dyDescent="0.35">
      <c r="A20" s="104">
        <v>11</v>
      </c>
      <c r="B20" s="43" t="s">
        <v>829</v>
      </c>
      <c r="C20" s="110">
        <f t="shared" si="0"/>
        <v>580870.9</v>
      </c>
      <c r="D20" s="84">
        <v>18999.559999999998</v>
      </c>
      <c r="E20" s="84">
        <v>73481.430000000008</v>
      </c>
      <c r="F20" s="84">
        <v>10612.23</v>
      </c>
      <c r="G20" s="84">
        <v>18061.95</v>
      </c>
      <c r="H20" s="84">
        <v>12025.12</v>
      </c>
      <c r="I20" s="84">
        <v>17720.04</v>
      </c>
      <c r="J20" s="84">
        <v>23857.739999999998</v>
      </c>
      <c r="K20" s="84">
        <v>8370.630000000001</v>
      </c>
      <c r="L20" s="84">
        <v>56045.920000000006</v>
      </c>
      <c r="M20" s="84">
        <v>9353.0299999999988</v>
      </c>
      <c r="N20" s="84">
        <v>14485.559999999998</v>
      </c>
      <c r="O20" s="84">
        <v>214504.97</v>
      </c>
      <c r="P20" s="84">
        <v>16174.8</v>
      </c>
      <c r="Q20" s="84">
        <v>42148.1</v>
      </c>
      <c r="R20" s="84">
        <v>16892.41</v>
      </c>
      <c r="S20" s="84">
        <v>8101.22</v>
      </c>
      <c r="T20" s="84">
        <v>20036.189999999999</v>
      </c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</row>
    <row r="21" spans="1:75" ht="15" customHeight="1" x14ac:dyDescent="0.35">
      <c r="A21" s="104">
        <v>12</v>
      </c>
      <c r="B21" s="43" t="s">
        <v>830</v>
      </c>
      <c r="C21" s="110">
        <f t="shared" si="0"/>
        <v>3379895</v>
      </c>
      <c r="D21" s="84">
        <v>75284.5</v>
      </c>
      <c r="E21" s="84">
        <v>97854.5</v>
      </c>
      <c r="F21" s="84">
        <v>139438</v>
      </c>
      <c r="G21" s="84">
        <v>110650</v>
      </c>
      <c r="H21" s="84">
        <v>163734</v>
      </c>
      <c r="I21" s="84">
        <v>91667</v>
      </c>
      <c r="J21" s="84">
        <v>22687.5</v>
      </c>
      <c r="K21" s="84">
        <v>25419</v>
      </c>
      <c r="L21" s="84">
        <v>111522</v>
      </c>
      <c r="M21" s="84">
        <v>86250</v>
      </c>
      <c r="N21" s="84">
        <v>252452</v>
      </c>
      <c r="O21" s="84">
        <v>1477974.5</v>
      </c>
      <c r="P21" s="84">
        <v>22873.5</v>
      </c>
      <c r="Q21" s="84">
        <v>455347</v>
      </c>
      <c r="R21" s="84">
        <v>73796</v>
      </c>
      <c r="S21" s="84">
        <v>8663.5</v>
      </c>
      <c r="T21" s="84">
        <v>164282</v>
      </c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</row>
    <row r="22" spans="1:75" ht="37.5" x14ac:dyDescent="0.35">
      <c r="A22" s="137">
        <v>13</v>
      </c>
      <c r="B22" s="43" t="s">
        <v>821</v>
      </c>
      <c r="C22" s="110">
        <f t="shared" si="0"/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</row>
    <row r="23" spans="1:75" ht="15" customHeight="1" x14ac:dyDescent="0.35">
      <c r="A23" s="104">
        <v>14</v>
      </c>
      <c r="B23" s="17" t="s">
        <v>29</v>
      </c>
      <c r="C23" s="110">
        <f t="shared" si="0"/>
        <v>0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</row>
    <row r="24" spans="1:75" s="76" customFormat="1" ht="15" customHeight="1" x14ac:dyDescent="0.35">
      <c r="A24" s="104">
        <v>15</v>
      </c>
      <c r="B24" s="52" t="s">
        <v>823</v>
      </c>
      <c r="C24" s="111">
        <f t="shared" si="0"/>
        <v>3960765.9</v>
      </c>
      <c r="D24" s="111">
        <f>SUM(D20:D23)</f>
        <v>94284.06</v>
      </c>
      <c r="E24" s="111">
        <f t="shared" ref="E24" si="7">SUM(E20:E23)</f>
        <v>171335.93</v>
      </c>
      <c r="F24" s="111">
        <f t="shared" ref="F24:BQ24" si="8">SUM(F20:F23)</f>
        <v>150050.23000000001</v>
      </c>
      <c r="G24" s="111">
        <f t="shared" si="8"/>
        <v>128711.95</v>
      </c>
      <c r="H24" s="111">
        <f t="shared" si="8"/>
        <v>175759.12</v>
      </c>
      <c r="I24" s="111">
        <f t="shared" si="8"/>
        <v>109387.04000000001</v>
      </c>
      <c r="J24" s="111">
        <f t="shared" si="8"/>
        <v>46545.24</v>
      </c>
      <c r="K24" s="111">
        <f t="shared" si="8"/>
        <v>33789.630000000005</v>
      </c>
      <c r="L24" s="111">
        <f t="shared" si="8"/>
        <v>167567.92000000001</v>
      </c>
      <c r="M24" s="111">
        <f t="shared" si="8"/>
        <v>95603.03</v>
      </c>
      <c r="N24" s="111">
        <f t="shared" si="8"/>
        <v>266937.56</v>
      </c>
      <c r="O24" s="111">
        <f t="shared" si="8"/>
        <v>1692479.47</v>
      </c>
      <c r="P24" s="111">
        <f t="shared" si="8"/>
        <v>39048.300000000003</v>
      </c>
      <c r="Q24" s="111">
        <f t="shared" si="8"/>
        <v>497495.1</v>
      </c>
      <c r="R24" s="111">
        <f t="shared" si="8"/>
        <v>90688.41</v>
      </c>
      <c r="S24" s="111">
        <f t="shared" si="8"/>
        <v>16764.72</v>
      </c>
      <c r="T24" s="111">
        <f t="shared" si="8"/>
        <v>184318.19</v>
      </c>
      <c r="U24" s="111">
        <f t="shared" si="8"/>
        <v>0</v>
      </c>
      <c r="V24" s="111">
        <f t="shared" si="8"/>
        <v>0</v>
      </c>
      <c r="W24" s="111">
        <f t="shared" si="8"/>
        <v>0</v>
      </c>
      <c r="X24" s="111">
        <f t="shared" si="8"/>
        <v>0</v>
      </c>
      <c r="Y24" s="111">
        <f t="shared" si="8"/>
        <v>0</v>
      </c>
      <c r="Z24" s="111">
        <f t="shared" si="8"/>
        <v>0</v>
      </c>
      <c r="AA24" s="111">
        <f t="shared" si="8"/>
        <v>0</v>
      </c>
      <c r="AB24" s="111">
        <f t="shared" si="8"/>
        <v>0</v>
      </c>
      <c r="AC24" s="111">
        <f t="shared" si="8"/>
        <v>0</v>
      </c>
      <c r="AD24" s="111">
        <f t="shared" si="8"/>
        <v>0</v>
      </c>
      <c r="AE24" s="111">
        <f t="shared" si="8"/>
        <v>0</v>
      </c>
      <c r="AF24" s="111">
        <f t="shared" si="8"/>
        <v>0</v>
      </c>
      <c r="AG24" s="111">
        <f t="shared" si="8"/>
        <v>0</v>
      </c>
      <c r="AH24" s="111">
        <f t="shared" si="8"/>
        <v>0</v>
      </c>
      <c r="AI24" s="111">
        <f t="shared" si="8"/>
        <v>0</v>
      </c>
      <c r="AJ24" s="111">
        <f t="shared" si="8"/>
        <v>0</v>
      </c>
      <c r="AK24" s="111">
        <f t="shared" si="8"/>
        <v>0</v>
      </c>
      <c r="AL24" s="111">
        <f t="shared" si="8"/>
        <v>0</v>
      </c>
      <c r="AM24" s="111">
        <f t="shared" si="8"/>
        <v>0</v>
      </c>
      <c r="AN24" s="111">
        <f t="shared" si="8"/>
        <v>0</v>
      </c>
      <c r="AO24" s="111">
        <f t="shared" si="8"/>
        <v>0</v>
      </c>
      <c r="AP24" s="111">
        <f t="shared" si="8"/>
        <v>0</v>
      </c>
      <c r="AQ24" s="111">
        <f t="shared" si="8"/>
        <v>0</v>
      </c>
      <c r="AR24" s="111">
        <f t="shared" si="8"/>
        <v>0</v>
      </c>
      <c r="AS24" s="111">
        <f t="shared" si="8"/>
        <v>0</v>
      </c>
      <c r="AT24" s="111">
        <f t="shared" si="8"/>
        <v>0</v>
      </c>
      <c r="AU24" s="111">
        <f t="shared" si="8"/>
        <v>0</v>
      </c>
      <c r="AV24" s="111">
        <f t="shared" si="8"/>
        <v>0</v>
      </c>
      <c r="AW24" s="111">
        <f t="shared" si="8"/>
        <v>0</v>
      </c>
      <c r="AX24" s="111">
        <f t="shared" si="8"/>
        <v>0</v>
      </c>
      <c r="AY24" s="111">
        <f t="shared" si="8"/>
        <v>0</v>
      </c>
      <c r="AZ24" s="111">
        <f t="shared" si="8"/>
        <v>0</v>
      </c>
      <c r="BA24" s="111">
        <f t="shared" si="8"/>
        <v>0</v>
      </c>
      <c r="BB24" s="111">
        <f t="shared" si="8"/>
        <v>0</v>
      </c>
      <c r="BC24" s="111">
        <f t="shared" si="8"/>
        <v>0</v>
      </c>
      <c r="BD24" s="111">
        <f t="shared" si="8"/>
        <v>0</v>
      </c>
      <c r="BE24" s="111">
        <f t="shared" si="8"/>
        <v>0</v>
      </c>
      <c r="BF24" s="111">
        <f t="shared" si="8"/>
        <v>0</v>
      </c>
      <c r="BG24" s="111">
        <f t="shared" si="8"/>
        <v>0</v>
      </c>
      <c r="BH24" s="111">
        <f t="shared" si="8"/>
        <v>0</v>
      </c>
      <c r="BI24" s="111">
        <f t="shared" si="8"/>
        <v>0</v>
      </c>
      <c r="BJ24" s="111">
        <f t="shared" si="8"/>
        <v>0</v>
      </c>
      <c r="BK24" s="111">
        <f t="shared" si="8"/>
        <v>0</v>
      </c>
      <c r="BL24" s="111">
        <f t="shared" si="8"/>
        <v>0</v>
      </c>
      <c r="BM24" s="111">
        <f t="shared" si="8"/>
        <v>0</v>
      </c>
      <c r="BN24" s="111">
        <f t="shared" si="8"/>
        <v>0</v>
      </c>
      <c r="BO24" s="111">
        <f t="shared" si="8"/>
        <v>0</v>
      </c>
      <c r="BP24" s="111">
        <f t="shared" si="8"/>
        <v>0</v>
      </c>
      <c r="BQ24" s="111">
        <f t="shared" si="8"/>
        <v>0</v>
      </c>
      <c r="BR24" s="111">
        <f t="shared" ref="BR24:BV24" si="9">SUM(BR20:BR23)</f>
        <v>0</v>
      </c>
      <c r="BS24" s="111">
        <f t="shared" si="9"/>
        <v>0</v>
      </c>
      <c r="BT24" s="111">
        <f t="shared" si="9"/>
        <v>0</v>
      </c>
      <c r="BU24" s="111">
        <f t="shared" si="9"/>
        <v>0</v>
      </c>
      <c r="BV24" s="111">
        <f t="shared" si="9"/>
        <v>0</v>
      </c>
      <c r="BW24" s="111">
        <f t="shared" ref="BW24" si="10">SUM(BW20:BW23)</f>
        <v>0</v>
      </c>
    </row>
    <row r="25" spans="1:75" s="76" customFormat="1" ht="15" customHeight="1" x14ac:dyDescent="0.35">
      <c r="A25" s="104">
        <v>16</v>
      </c>
      <c r="B25" s="48" t="s">
        <v>18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</row>
    <row r="26" spans="1:75" s="76" customFormat="1" ht="15" customHeight="1" x14ac:dyDescent="0.35">
      <c r="A26" s="104">
        <v>17</v>
      </c>
      <c r="B26" s="43" t="s">
        <v>27</v>
      </c>
      <c r="C26" s="110">
        <f t="shared" si="0"/>
        <v>6921048.3500000006</v>
      </c>
      <c r="D26" s="84">
        <v>154778.44</v>
      </c>
      <c r="E26" s="85">
        <v>161463.93</v>
      </c>
      <c r="F26" s="85">
        <v>0</v>
      </c>
      <c r="G26" s="85">
        <v>105922.80999999998</v>
      </c>
      <c r="H26" s="85">
        <v>222270.74999999994</v>
      </c>
      <c r="I26" s="85">
        <v>401033.48999999993</v>
      </c>
      <c r="J26" s="85">
        <v>0</v>
      </c>
      <c r="K26" s="85">
        <v>0</v>
      </c>
      <c r="L26" s="85">
        <v>314486.14999999997</v>
      </c>
      <c r="M26" s="85">
        <v>276863.66000000003</v>
      </c>
      <c r="N26" s="85">
        <v>0</v>
      </c>
      <c r="O26" s="85">
        <v>5002716.07</v>
      </c>
      <c r="P26" s="85">
        <v>0</v>
      </c>
      <c r="Q26" s="85">
        <v>0</v>
      </c>
      <c r="R26" s="85">
        <v>251048.37</v>
      </c>
      <c r="S26" s="85">
        <v>30463.789999999994</v>
      </c>
      <c r="T26" s="85">
        <v>0.89</v>
      </c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</row>
    <row r="27" spans="1:75" s="76" customFormat="1" ht="15" customHeight="1" x14ac:dyDescent="0.35">
      <c r="A27" s="104">
        <v>18</v>
      </c>
      <c r="B27" s="43" t="s">
        <v>28</v>
      </c>
      <c r="C27" s="110">
        <f t="shared" si="0"/>
        <v>43901705.750000007</v>
      </c>
      <c r="D27" s="84">
        <v>136093.25000000003</v>
      </c>
      <c r="E27" s="85">
        <v>830942.99</v>
      </c>
      <c r="F27" s="85">
        <v>0</v>
      </c>
      <c r="G27" s="85">
        <v>1663445.45</v>
      </c>
      <c r="H27" s="85">
        <v>2524630.5999999992</v>
      </c>
      <c r="I27" s="85">
        <v>470051.65000000008</v>
      </c>
      <c r="J27" s="85">
        <v>69743.070000000007</v>
      </c>
      <c r="K27" s="85">
        <v>499120.16</v>
      </c>
      <c r="L27" s="85">
        <v>1703716.4900000005</v>
      </c>
      <c r="M27" s="85">
        <v>314296.86999999994</v>
      </c>
      <c r="N27" s="85">
        <v>4371344.25</v>
      </c>
      <c r="O27" s="85">
        <v>17933306.920000002</v>
      </c>
      <c r="P27" s="85">
        <v>0</v>
      </c>
      <c r="Q27" s="85">
        <v>11262266.949999999</v>
      </c>
      <c r="R27" s="85">
        <v>351970.92999999988</v>
      </c>
      <c r="S27" s="85">
        <v>43684.740000000005</v>
      </c>
      <c r="T27" s="85">
        <v>1727091.4300000002</v>
      </c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</row>
    <row r="28" spans="1:75" s="76" customFormat="1" ht="15" customHeight="1" x14ac:dyDescent="0.35">
      <c r="A28" s="104">
        <v>19</v>
      </c>
      <c r="B28" s="17" t="s">
        <v>37</v>
      </c>
      <c r="C28" s="110">
        <f t="shared" si="0"/>
        <v>0</v>
      </c>
      <c r="D28" s="84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</row>
    <row r="29" spans="1:75" s="76" customFormat="1" ht="15" customHeight="1" x14ac:dyDescent="0.35">
      <c r="A29" s="104">
        <v>20</v>
      </c>
      <c r="B29" s="43" t="s">
        <v>12</v>
      </c>
      <c r="C29" s="110">
        <f t="shared" si="0"/>
        <v>3170508.4099999997</v>
      </c>
      <c r="D29" s="84">
        <v>32463.960000000003</v>
      </c>
      <c r="E29" s="85">
        <v>14188.609999999999</v>
      </c>
      <c r="F29" s="85">
        <v>0</v>
      </c>
      <c r="G29" s="85">
        <v>56797.529999999992</v>
      </c>
      <c r="H29" s="85">
        <v>217537.36999999994</v>
      </c>
      <c r="I29" s="85">
        <v>30.75</v>
      </c>
      <c r="J29" s="85">
        <v>0</v>
      </c>
      <c r="K29" s="85">
        <v>10692.750000000002</v>
      </c>
      <c r="L29" s="85">
        <v>11011.57</v>
      </c>
      <c r="M29" s="85">
        <v>46081.679999999993</v>
      </c>
      <c r="N29" s="85">
        <v>66445.69</v>
      </c>
      <c r="O29" s="85">
        <v>53548.19</v>
      </c>
      <c r="P29" s="85">
        <v>37514.42</v>
      </c>
      <c r="Q29" s="85">
        <v>2472511.1699999995</v>
      </c>
      <c r="R29" s="85">
        <v>60328.149999999994</v>
      </c>
      <c r="S29" s="85">
        <v>7479.3899999999994</v>
      </c>
      <c r="T29" s="85">
        <v>83877.179999999993</v>
      </c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</row>
    <row r="30" spans="1:75" s="76" customFormat="1" ht="15" customHeight="1" x14ac:dyDescent="0.35">
      <c r="A30" s="104">
        <v>21</v>
      </c>
      <c r="B30" s="43" t="s">
        <v>26</v>
      </c>
      <c r="C30" s="110">
        <f t="shared" si="0"/>
        <v>4503808.9399999995</v>
      </c>
      <c r="D30" s="84">
        <v>127611.85</v>
      </c>
      <c r="E30" s="85">
        <v>306937.71000000002</v>
      </c>
      <c r="F30" s="85">
        <v>0</v>
      </c>
      <c r="G30" s="85">
        <v>22348.39</v>
      </c>
      <c r="H30" s="85">
        <v>0</v>
      </c>
      <c r="I30" s="85">
        <v>612109.9</v>
      </c>
      <c r="J30" s="85">
        <v>0</v>
      </c>
      <c r="K30" s="85">
        <v>58876.160000000003</v>
      </c>
      <c r="L30" s="85">
        <v>54731.71</v>
      </c>
      <c r="M30" s="85">
        <v>376338.79</v>
      </c>
      <c r="N30" s="85">
        <v>0</v>
      </c>
      <c r="O30" s="85">
        <v>2144950.9</v>
      </c>
      <c r="P30" s="85">
        <v>0</v>
      </c>
      <c r="Q30" s="85">
        <v>4565.53</v>
      </c>
      <c r="R30" s="85">
        <v>349567.5</v>
      </c>
      <c r="S30" s="85">
        <v>136277.16</v>
      </c>
      <c r="T30" s="85">
        <v>309493.34000000003</v>
      </c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</row>
    <row r="31" spans="1:75" s="76" customFormat="1" ht="15" customHeight="1" x14ac:dyDescent="0.35">
      <c r="A31" s="104">
        <v>22</v>
      </c>
      <c r="B31" s="43" t="s">
        <v>25</v>
      </c>
      <c r="C31" s="110">
        <f t="shared" si="0"/>
        <v>36578754.920000002</v>
      </c>
      <c r="D31" s="84">
        <v>167103.72999999995</v>
      </c>
      <c r="E31" s="85">
        <v>939393.13</v>
      </c>
      <c r="F31" s="85">
        <v>1398071.61</v>
      </c>
      <c r="G31" s="85">
        <v>885245.87</v>
      </c>
      <c r="H31" s="85">
        <v>5008979.95</v>
      </c>
      <c r="I31" s="85">
        <v>801538.83000000019</v>
      </c>
      <c r="J31" s="85">
        <v>0</v>
      </c>
      <c r="K31" s="85">
        <v>77096.49000000002</v>
      </c>
      <c r="L31" s="85">
        <v>71669.469999999987</v>
      </c>
      <c r="M31" s="85">
        <v>492803.91000000021</v>
      </c>
      <c r="N31" s="85">
        <v>0</v>
      </c>
      <c r="O31" s="85">
        <v>17839796.579999998</v>
      </c>
      <c r="P31" s="85">
        <v>280831.16000000003</v>
      </c>
      <c r="Q31" s="85">
        <v>5618707.2699999958</v>
      </c>
      <c r="R31" s="85">
        <v>457747.74000000011</v>
      </c>
      <c r="S31" s="85">
        <v>59346.84</v>
      </c>
      <c r="T31" s="85">
        <v>2480422.34</v>
      </c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</row>
    <row r="32" spans="1:75" s="76" customFormat="1" ht="15" customHeight="1" x14ac:dyDescent="0.35">
      <c r="A32" s="104">
        <v>23</v>
      </c>
      <c r="B32" s="17" t="s">
        <v>839</v>
      </c>
      <c r="C32" s="110">
        <f t="shared" si="0"/>
        <v>927827.91999999993</v>
      </c>
      <c r="D32" s="84">
        <v>0</v>
      </c>
      <c r="E32" s="85">
        <v>16855.739999999998</v>
      </c>
      <c r="F32" s="85">
        <v>0</v>
      </c>
      <c r="G32" s="85">
        <v>587274.11</v>
      </c>
      <c r="H32" s="85">
        <v>0</v>
      </c>
      <c r="I32" s="85">
        <v>0</v>
      </c>
      <c r="J32" s="85">
        <v>52775.5</v>
      </c>
      <c r="K32" s="85">
        <v>98724.479999999996</v>
      </c>
      <c r="L32" s="85">
        <v>0</v>
      </c>
      <c r="M32" s="85">
        <v>0</v>
      </c>
      <c r="N32" s="85">
        <v>0</v>
      </c>
      <c r="O32" s="85">
        <v>126431.31</v>
      </c>
      <c r="P32" s="85">
        <v>0</v>
      </c>
      <c r="Q32" s="85">
        <v>2063.1000000000004</v>
      </c>
      <c r="R32" s="85">
        <v>0</v>
      </c>
      <c r="S32" s="85">
        <v>0</v>
      </c>
      <c r="T32" s="85">
        <v>43703.68</v>
      </c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</row>
    <row r="33" spans="1:75" s="76" customFormat="1" ht="15" customHeight="1" x14ac:dyDescent="0.35">
      <c r="A33" s="104">
        <v>24</v>
      </c>
      <c r="B33" s="43" t="s">
        <v>24</v>
      </c>
      <c r="C33" s="110">
        <f t="shared" si="0"/>
        <v>765696.26</v>
      </c>
      <c r="D33" s="84">
        <v>38456.629999999997</v>
      </c>
      <c r="E33" s="85">
        <v>35502.230000000003</v>
      </c>
      <c r="F33" s="85">
        <v>0</v>
      </c>
      <c r="G33" s="85">
        <v>73369.58</v>
      </c>
      <c r="H33" s="85">
        <v>0</v>
      </c>
      <c r="I33" s="85">
        <v>65311.09</v>
      </c>
      <c r="J33" s="85">
        <v>0</v>
      </c>
      <c r="K33" s="85">
        <v>24473.8</v>
      </c>
      <c r="L33" s="85">
        <v>6141.67</v>
      </c>
      <c r="M33" s="85">
        <v>88595.17</v>
      </c>
      <c r="N33" s="85">
        <v>0</v>
      </c>
      <c r="O33" s="85">
        <v>329820.12</v>
      </c>
      <c r="P33" s="85">
        <v>6278.14</v>
      </c>
      <c r="Q33" s="85">
        <v>0</v>
      </c>
      <c r="R33" s="85">
        <v>61702.33</v>
      </c>
      <c r="S33" s="85">
        <v>12845.93</v>
      </c>
      <c r="T33" s="85">
        <v>23199.57</v>
      </c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</row>
    <row r="34" spans="1:75" s="76" customFormat="1" ht="15" customHeight="1" x14ac:dyDescent="0.35">
      <c r="A34" s="104">
        <v>25</v>
      </c>
      <c r="B34" s="43" t="s">
        <v>23</v>
      </c>
      <c r="C34" s="110">
        <f t="shared" si="0"/>
        <v>5042512.3100000005</v>
      </c>
      <c r="D34" s="84">
        <v>42504.689999999995</v>
      </c>
      <c r="E34" s="85">
        <v>96419.24000000002</v>
      </c>
      <c r="F34" s="85">
        <v>0</v>
      </c>
      <c r="G34" s="85">
        <v>81092.68999999993</v>
      </c>
      <c r="H34" s="85">
        <v>489493.63000000006</v>
      </c>
      <c r="I34" s="85">
        <v>72185.949999999983</v>
      </c>
      <c r="J34" s="85">
        <v>0</v>
      </c>
      <c r="K34" s="85">
        <v>27049.98</v>
      </c>
      <c r="L34" s="85">
        <v>228878.91</v>
      </c>
      <c r="M34" s="85">
        <v>97920.98</v>
      </c>
      <c r="N34" s="85">
        <v>697389.01</v>
      </c>
      <c r="O34" s="85">
        <v>2208336.0499999998</v>
      </c>
      <c r="P34" s="85">
        <v>6938.9900000000025</v>
      </c>
      <c r="Q34" s="85">
        <v>839600.63000000012</v>
      </c>
      <c r="R34" s="85">
        <v>68197.320000000007</v>
      </c>
      <c r="S34" s="85">
        <v>14198.129999999997</v>
      </c>
      <c r="T34" s="85">
        <v>72306.11</v>
      </c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</row>
    <row r="35" spans="1:75" s="76" customFormat="1" ht="15" customHeight="1" x14ac:dyDescent="0.35">
      <c r="A35" s="104">
        <v>26</v>
      </c>
      <c r="B35" s="17" t="s">
        <v>840</v>
      </c>
      <c r="C35" s="110">
        <f t="shared" si="0"/>
        <v>299341.07</v>
      </c>
      <c r="D35" s="84">
        <v>0</v>
      </c>
      <c r="E35" s="85">
        <v>1776.9</v>
      </c>
      <c r="F35" s="85">
        <v>0</v>
      </c>
      <c r="G35" s="85">
        <v>211824.78</v>
      </c>
      <c r="H35" s="85">
        <v>0</v>
      </c>
      <c r="I35" s="85">
        <v>0</v>
      </c>
      <c r="J35" s="85">
        <v>10157.1</v>
      </c>
      <c r="K35" s="85">
        <v>37409.25</v>
      </c>
      <c r="L35" s="85">
        <v>0</v>
      </c>
      <c r="M35" s="85">
        <v>0</v>
      </c>
      <c r="N35" s="85">
        <v>0</v>
      </c>
      <c r="O35" s="85">
        <v>19926.66</v>
      </c>
      <c r="P35" s="85">
        <v>18246.38</v>
      </c>
      <c r="Q35" s="85">
        <v>0</v>
      </c>
      <c r="R35" s="85">
        <v>0</v>
      </c>
      <c r="S35" s="85">
        <v>0</v>
      </c>
      <c r="T35" s="85">
        <v>0</v>
      </c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</row>
    <row r="36" spans="1:75" s="76" customFormat="1" ht="15" customHeight="1" x14ac:dyDescent="0.35">
      <c r="A36" s="104">
        <v>27</v>
      </c>
      <c r="B36" s="43" t="s">
        <v>0</v>
      </c>
      <c r="C36" s="110">
        <f t="shared" si="0"/>
        <v>96974.98000000001</v>
      </c>
      <c r="D36" s="84">
        <v>4631.67</v>
      </c>
      <c r="E36" s="85">
        <v>4732.34</v>
      </c>
      <c r="F36" s="85">
        <v>0</v>
      </c>
      <c r="G36" s="85">
        <v>4584.72</v>
      </c>
      <c r="H36" s="85">
        <v>0</v>
      </c>
      <c r="I36" s="85">
        <v>11647.06</v>
      </c>
      <c r="J36" s="85">
        <v>0</v>
      </c>
      <c r="K36" s="85">
        <v>2114.87</v>
      </c>
      <c r="L36" s="85">
        <v>1095.4000000000001</v>
      </c>
      <c r="M36" s="85">
        <v>10680.39</v>
      </c>
      <c r="N36" s="85">
        <v>0</v>
      </c>
      <c r="O36" s="85">
        <v>33738.019999999997</v>
      </c>
      <c r="P36" s="85">
        <v>0</v>
      </c>
      <c r="Q36" s="85">
        <v>0</v>
      </c>
      <c r="R36" s="85">
        <v>5191.96</v>
      </c>
      <c r="S36" s="85">
        <v>1510.95</v>
      </c>
      <c r="T36" s="85">
        <v>17047.599999999999</v>
      </c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</row>
    <row r="37" spans="1:75" ht="15" customHeight="1" x14ac:dyDescent="0.35">
      <c r="A37" s="104">
        <v>28</v>
      </c>
      <c r="B37" s="43" t="s">
        <v>1</v>
      </c>
      <c r="C37" s="110">
        <f t="shared" si="0"/>
        <v>2222967.5099999998</v>
      </c>
      <c r="D37" s="84">
        <v>19745.529999999992</v>
      </c>
      <c r="E37" s="85">
        <v>50140.91</v>
      </c>
      <c r="F37" s="85">
        <v>0</v>
      </c>
      <c r="G37" s="85">
        <v>19545.400000000001</v>
      </c>
      <c r="H37" s="85">
        <v>228863.05000000002</v>
      </c>
      <c r="I37" s="85">
        <v>49653.25</v>
      </c>
      <c r="J37" s="85">
        <v>0</v>
      </c>
      <c r="K37" s="85">
        <v>9016</v>
      </c>
      <c r="L37" s="85">
        <v>240113.11</v>
      </c>
      <c r="M37" s="85">
        <v>45532.18</v>
      </c>
      <c r="N37" s="85">
        <v>175128.53</v>
      </c>
      <c r="O37" s="85">
        <v>704788.52999999991</v>
      </c>
      <c r="P37" s="85">
        <v>10529.29</v>
      </c>
      <c r="Q37" s="85">
        <v>568659.5199999999</v>
      </c>
      <c r="R37" s="85">
        <v>22134.16</v>
      </c>
      <c r="S37" s="85">
        <v>6441.44</v>
      </c>
      <c r="T37" s="85">
        <v>72676.610000000015</v>
      </c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</row>
    <row r="38" spans="1:75" ht="15" customHeight="1" x14ac:dyDescent="0.35">
      <c r="A38" s="104">
        <v>29</v>
      </c>
      <c r="B38" s="17" t="s">
        <v>841</v>
      </c>
      <c r="C38" s="110">
        <f t="shared" si="0"/>
        <v>70800.97</v>
      </c>
      <c r="D38" s="84">
        <v>0</v>
      </c>
      <c r="E38" s="85">
        <v>800.45</v>
      </c>
      <c r="F38" s="85">
        <v>0</v>
      </c>
      <c r="G38" s="85">
        <v>33285.21</v>
      </c>
      <c r="H38" s="85">
        <v>0</v>
      </c>
      <c r="I38" s="85">
        <v>0</v>
      </c>
      <c r="J38" s="85">
        <v>1558.58</v>
      </c>
      <c r="K38" s="85">
        <v>7930.95</v>
      </c>
      <c r="L38" s="85">
        <v>0</v>
      </c>
      <c r="M38" s="85">
        <v>0</v>
      </c>
      <c r="N38" s="85">
        <v>0</v>
      </c>
      <c r="O38" s="85">
        <v>6590.4</v>
      </c>
      <c r="P38" s="85">
        <v>0</v>
      </c>
      <c r="Q38" s="85">
        <v>0</v>
      </c>
      <c r="R38" s="85">
        <v>0</v>
      </c>
      <c r="S38" s="85">
        <v>0</v>
      </c>
      <c r="T38" s="85">
        <v>20635.379999999997</v>
      </c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</row>
    <row r="39" spans="1:75" ht="15" customHeight="1" x14ac:dyDescent="0.35">
      <c r="A39" s="104">
        <v>30</v>
      </c>
      <c r="B39" s="43" t="s">
        <v>13</v>
      </c>
      <c r="C39" s="110">
        <f t="shared" si="0"/>
        <v>3460884.42</v>
      </c>
      <c r="D39" s="84">
        <v>237121.61000000002</v>
      </c>
      <c r="E39" s="85">
        <v>216719.46</v>
      </c>
      <c r="F39" s="85">
        <v>0</v>
      </c>
      <c r="G39" s="85">
        <v>46212.399999999994</v>
      </c>
      <c r="H39" s="85">
        <v>0</v>
      </c>
      <c r="I39" s="85">
        <v>489710.02999999991</v>
      </c>
      <c r="J39" s="85">
        <v>0</v>
      </c>
      <c r="K39" s="85">
        <v>33865.289999999994</v>
      </c>
      <c r="L39" s="85">
        <v>36815.65</v>
      </c>
      <c r="M39" s="85">
        <v>345188.37</v>
      </c>
      <c r="N39" s="85">
        <v>0</v>
      </c>
      <c r="O39" s="85">
        <v>1551476.49</v>
      </c>
      <c r="P39" s="85">
        <v>3387.5300000000007</v>
      </c>
      <c r="Q39" s="85">
        <v>3306.04</v>
      </c>
      <c r="R39" s="85">
        <v>204891.54</v>
      </c>
      <c r="S39" s="85">
        <v>62343.58</v>
      </c>
      <c r="T39" s="85">
        <v>229846.43000000002</v>
      </c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</row>
    <row r="40" spans="1:75" ht="15" customHeight="1" x14ac:dyDescent="0.35">
      <c r="A40" s="104">
        <v>31</v>
      </c>
      <c r="B40" s="17" t="s">
        <v>29</v>
      </c>
      <c r="C40" s="110">
        <f t="shared" si="0"/>
        <v>0</v>
      </c>
      <c r="D40" s="84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</row>
    <row r="41" spans="1:75" ht="15" customHeight="1" x14ac:dyDescent="0.35">
      <c r="A41" s="104">
        <v>32</v>
      </c>
      <c r="B41" s="52" t="s">
        <v>832</v>
      </c>
      <c r="C41" s="112">
        <f t="shared" si="0"/>
        <v>107962831.80999999</v>
      </c>
      <c r="D41" s="112">
        <f>SUM(D26:D40)</f>
        <v>960511.3600000001</v>
      </c>
      <c r="E41" s="112">
        <f t="shared" ref="E41" si="11">SUM(E26:E40)</f>
        <v>2675873.6400000006</v>
      </c>
      <c r="F41" s="112">
        <f t="shared" ref="F41:BQ41" si="12">SUM(F26:F40)</f>
        <v>1398071.61</v>
      </c>
      <c r="G41" s="112">
        <f t="shared" si="12"/>
        <v>3790948.9399999995</v>
      </c>
      <c r="H41" s="112">
        <f t="shared" si="12"/>
        <v>8691775.3500000015</v>
      </c>
      <c r="I41" s="112">
        <f t="shared" si="12"/>
        <v>2973272</v>
      </c>
      <c r="J41" s="112">
        <f t="shared" si="12"/>
        <v>134234.25</v>
      </c>
      <c r="K41" s="112">
        <f t="shared" si="12"/>
        <v>886370.17999999993</v>
      </c>
      <c r="L41" s="112">
        <f t="shared" si="12"/>
        <v>2668660.1300000004</v>
      </c>
      <c r="M41" s="112">
        <f t="shared" si="12"/>
        <v>2094302</v>
      </c>
      <c r="N41" s="112">
        <f t="shared" si="12"/>
        <v>5310307.4800000004</v>
      </c>
      <c r="O41" s="112">
        <f t="shared" si="12"/>
        <v>47955426.239999995</v>
      </c>
      <c r="P41" s="112">
        <f t="shared" si="12"/>
        <v>363725.91000000003</v>
      </c>
      <c r="Q41" s="112">
        <f t="shared" si="12"/>
        <v>20771680.209999993</v>
      </c>
      <c r="R41" s="112">
        <f t="shared" si="12"/>
        <v>1832780</v>
      </c>
      <c r="S41" s="112">
        <f t="shared" si="12"/>
        <v>374591.95000000007</v>
      </c>
      <c r="T41" s="112">
        <f t="shared" si="12"/>
        <v>5080300.5599999996</v>
      </c>
      <c r="U41" s="112">
        <f t="shared" si="12"/>
        <v>0</v>
      </c>
      <c r="V41" s="112">
        <f t="shared" si="12"/>
        <v>0</v>
      </c>
      <c r="W41" s="112">
        <f t="shared" si="12"/>
        <v>0</v>
      </c>
      <c r="X41" s="112">
        <f t="shared" si="12"/>
        <v>0</v>
      </c>
      <c r="Y41" s="112">
        <f t="shared" si="12"/>
        <v>0</v>
      </c>
      <c r="Z41" s="112">
        <f t="shared" si="12"/>
        <v>0</v>
      </c>
      <c r="AA41" s="112">
        <f t="shared" si="12"/>
        <v>0</v>
      </c>
      <c r="AB41" s="112">
        <f t="shared" si="12"/>
        <v>0</v>
      </c>
      <c r="AC41" s="112">
        <f t="shared" si="12"/>
        <v>0</v>
      </c>
      <c r="AD41" s="112">
        <f t="shared" si="12"/>
        <v>0</v>
      </c>
      <c r="AE41" s="112">
        <f t="shared" si="12"/>
        <v>0</v>
      </c>
      <c r="AF41" s="112">
        <f t="shared" si="12"/>
        <v>0</v>
      </c>
      <c r="AG41" s="112">
        <f t="shared" si="12"/>
        <v>0</v>
      </c>
      <c r="AH41" s="112">
        <f t="shared" si="12"/>
        <v>0</v>
      </c>
      <c r="AI41" s="112">
        <f t="shared" si="12"/>
        <v>0</v>
      </c>
      <c r="AJ41" s="112">
        <f t="shared" si="12"/>
        <v>0</v>
      </c>
      <c r="AK41" s="112">
        <f t="shared" si="12"/>
        <v>0</v>
      </c>
      <c r="AL41" s="112">
        <f t="shared" si="12"/>
        <v>0</v>
      </c>
      <c r="AM41" s="112">
        <f t="shared" si="12"/>
        <v>0</v>
      </c>
      <c r="AN41" s="112">
        <f t="shared" si="12"/>
        <v>0</v>
      </c>
      <c r="AO41" s="112">
        <f t="shared" si="12"/>
        <v>0</v>
      </c>
      <c r="AP41" s="112">
        <f t="shared" si="12"/>
        <v>0</v>
      </c>
      <c r="AQ41" s="112">
        <f t="shared" si="12"/>
        <v>0</v>
      </c>
      <c r="AR41" s="112">
        <f t="shared" si="12"/>
        <v>0</v>
      </c>
      <c r="AS41" s="112">
        <f t="shared" si="12"/>
        <v>0</v>
      </c>
      <c r="AT41" s="112">
        <f t="shared" si="12"/>
        <v>0</v>
      </c>
      <c r="AU41" s="112">
        <f t="shared" si="12"/>
        <v>0</v>
      </c>
      <c r="AV41" s="112">
        <f t="shared" si="12"/>
        <v>0</v>
      </c>
      <c r="AW41" s="112">
        <f t="shared" si="12"/>
        <v>0</v>
      </c>
      <c r="AX41" s="112">
        <f t="shared" si="12"/>
        <v>0</v>
      </c>
      <c r="AY41" s="112">
        <f t="shared" si="12"/>
        <v>0</v>
      </c>
      <c r="AZ41" s="112">
        <f t="shared" si="12"/>
        <v>0</v>
      </c>
      <c r="BA41" s="112">
        <f t="shared" si="12"/>
        <v>0</v>
      </c>
      <c r="BB41" s="112">
        <f t="shared" si="12"/>
        <v>0</v>
      </c>
      <c r="BC41" s="112">
        <f t="shared" si="12"/>
        <v>0</v>
      </c>
      <c r="BD41" s="112">
        <f t="shared" si="12"/>
        <v>0</v>
      </c>
      <c r="BE41" s="112">
        <f t="shared" si="12"/>
        <v>0</v>
      </c>
      <c r="BF41" s="112">
        <f t="shared" si="12"/>
        <v>0</v>
      </c>
      <c r="BG41" s="112">
        <f t="shared" si="12"/>
        <v>0</v>
      </c>
      <c r="BH41" s="112">
        <f t="shared" si="12"/>
        <v>0</v>
      </c>
      <c r="BI41" s="112">
        <f t="shared" si="12"/>
        <v>0</v>
      </c>
      <c r="BJ41" s="112">
        <f t="shared" si="12"/>
        <v>0</v>
      </c>
      <c r="BK41" s="112">
        <f t="shared" si="12"/>
        <v>0</v>
      </c>
      <c r="BL41" s="112">
        <f t="shared" si="12"/>
        <v>0</v>
      </c>
      <c r="BM41" s="112">
        <f t="shared" si="12"/>
        <v>0</v>
      </c>
      <c r="BN41" s="112">
        <f t="shared" si="12"/>
        <v>0</v>
      </c>
      <c r="BO41" s="112">
        <f t="shared" si="12"/>
        <v>0</v>
      </c>
      <c r="BP41" s="112">
        <f t="shared" si="12"/>
        <v>0</v>
      </c>
      <c r="BQ41" s="112">
        <f t="shared" si="12"/>
        <v>0</v>
      </c>
      <c r="BR41" s="112">
        <f t="shared" ref="BR41:BV41" si="13">SUM(BR26:BR40)</f>
        <v>0</v>
      </c>
      <c r="BS41" s="112">
        <f t="shared" si="13"/>
        <v>0</v>
      </c>
      <c r="BT41" s="112">
        <f t="shared" si="13"/>
        <v>0</v>
      </c>
      <c r="BU41" s="112">
        <f t="shared" si="13"/>
        <v>0</v>
      </c>
      <c r="BV41" s="112">
        <f t="shared" si="13"/>
        <v>0</v>
      </c>
      <c r="BW41" s="112">
        <f t="shared" ref="BW41" si="14">SUM(BW26:BW40)</f>
        <v>0</v>
      </c>
    </row>
    <row r="42" spans="1:75" ht="15" customHeight="1" x14ac:dyDescent="0.35">
      <c r="A42" s="104">
        <v>33</v>
      </c>
      <c r="B42" s="55" t="s">
        <v>824</v>
      </c>
      <c r="C42" s="107">
        <f t="shared" si="0"/>
        <v>111923597.70999996</v>
      </c>
      <c r="D42" s="107">
        <f>D24+D41</f>
        <v>1054795.4200000002</v>
      </c>
      <c r="E42" s="107">
        <f t="shared" ref="E42" si="15">E24+E41</f>
        <v>2847209.5700000008</v>
      </c>
      <c r="F42" s="107">
        <f t="shared" ref="F42:BQ42" si="16">F24+F41</f>
        <v>1548121.84</v>
      </c>
      <c r="G42" s="107">
        <f t="shared" si="16"/>
        <v>3919660.8899999997</v>
      </c>
      <c r="H42" s="107">
        <f t="shared" si="16"/>
        <v>8867534.4700000007</v>
      </c>
      <c r="I42" s="107">
        <f t="shared" si="16"/>
        <v>3082659.04</v>
      </c>
      <c r="J42" s="107">
        <f t="shared" si="16"/>
        <v>180779.49</v>
      </c>
      <c r="K42" s="107">
        <f t="shared" si="16"/>
        <v>920159.80999999994</v>
      </c>
      <c r="L42" s="107">
        <f t="shared" si="16"/>
        <v>2836228.0500000003</v>
      </c>
      <c r="M42" s="107">
        <f t="shared" si="16"/>
        <v>2189905.0299999998</v>
      </c>
      <c r="N42" s="107">
        <f t="shared" si="16"/>
        <v>5577245.04</v>
      </c>
      <c r="O42" s="107">
        <f t="shared" si="16"/>
        <v>49647905.709999993</v>
      </c>
      <c r="P42" s="107">
        <f t="shared" si="16"/>
        <v>402774.21</v>
      </c>
      <c r="Q42" s="107">
        <f t="shared" si="16"/>
        <v>21269175.309999995</v>
      </c>
      <c r="R42" s="107">
        <f t="shared" si="16"/>
        <v>1923468.41</v>
      </c>
      <c r="S42" s="107">
        <f t="shared" si="16"/>
        <v>391356.67000000004</v>
      </c>
      <c r="T42" s="107">
        <f t="shared" si="16"/>
        <v>5264618.75</v>
      </c>
      <c r="U42" s="107">
        <f t="shared" si="16"/>
        <v>0</v>
      </c>
      <c r="V42" s="107">
        <f t="shared" si="16"/>
        <v>0</v>
      </c>
      <c r="W42" s="107">
        <f t="shared" si="16"/>
        <v>0</v>
      </c>
      <c r="X42" s="107">
        <f t="shared" si="16"/>
        <v>0</v>
      </c>
      <c r="Y42" s="107">
        <f t="shared" si="16"/>
        <v>0</v>
      </c>
      <c r="Z42" s="107">
        <f t="shared" si="16"/>
        <v>0</v>
      </c>
      <c r="AA42" s="107">
        <f t="shared" si="16"/>
        <v>0</v>
      </c>
      <c r="AB42" s="107">
        <f t="shared" si="16"/>
        <v>0</v>
      </c>
      <c r="AC42" s="107">
        <f t="shared" si="16"/>
        <v>0</v>
      </c>
      <c r="AD42" s="107">
        <f t="shared" si="16"/>
        <v>0</v>
      </c>
      <c r="AE42" s="107">
        <f t="shared" si="16"/>
        <v>0</v>
      </c>
      <c r="AF42" s="107">
        <f t="shared" si="16"/>
        <v>0</v>
      </c>
      <c r="AG42" s="107">
        <f t="shared" si="16"/>
        <v>0</v>
      </c>
      <c r="AH42" s="107">
        <f t="shared" si="16"/>
        <v>0</v>
      </c>
      <c r="AI42" s="107">
        <f t="shared" si="16"/>
        <v>0</v>
      </c>
      <c r="AJ42" s="107">
        <f t="shared" si="16"/>
        <v>0</v>
      </c>
      <c r="AK42" s="107">
        <f t="shared" si="16"/>
        <v>0</v>
      </c>
      <c r="AL42" s="107">
        <f t="shared" si="16"/>
        <v>0</v>
      </c>
      <c r="AM42" s="107">
        <f t="shared" si="16"/>
        <v>0</v>
      </c>
      <c r="AN42" s="107">
        <f t="shared" si="16"/>
        <v>0</v>
      </c>
      <c r="AO42" s="107">
        <f t="shared" si="16"/>
        <v>0</v>
      </c>
      <c r="AP42" s="107">
        <f t="shared" si="16"/>
        <v>0</v>
      </c>
      <c r="AQ42" s="107">
        <f t="shared" si="16"/>
        <v>0</v>
      </c>
      <c r="AR42" s="107">
        <f t="shared" si="16"/>
        <v>0</v>
      </c>
      <c r="AS42" s="107">
        <f t="shared" si="16"/>
        <v>0</v>
      </c>
      <c r="AT42" s="107">
        <f t="shared" si="16"/>
        <v>0</v>
      </c>
      <c r="AU42" s="107">
        <f t="shared" si="16"/>
        <v>0</v>
      </c>
      <c r="AV42" s="107">
        <f t="shared" si="16"/>
        <v>0</v>
      </c>
      <c r="AW42" s="107">
        <f t="shared" si="16"/>
        <v>0</v>
      </c>
      <c r="AX42" s="107">
        <f t="shared" si="16"/>
        <v>0</v>
      </c>
      <c r="AY42" s="107">
        <f t="shared" si="16"/>
        <v>0</v>
      </c>
      <c r="AZ42" s="107">
        <f t="shared" si="16"/>
        <v>0</v>
      </c>
      <c r="BA42" s="107">
        <f t="shared" si="16"/>
        <v>0</v>
      </c>
      <c r="BB42" s="107">
        <f t="shared" si="16"/>
        <v>0</v>
      </c>
      <c r="BC42" s="107">
        <f t="shared" si="16"/>
        <v>0</v>
      </c>
      <c r="BD42" s="107">
        <f t="shared" si="16"/>
        <v>0</v>
      </c>
      <c r="BE42" s="107">
        <f t="shared" si="16"/>
        <v>0</v>
      </c>
      <c r="BF42" s="107">
        <f t="shared" si="16"/>
        <v>0</v>
      </c>
      <c r="BG42" s="107">
        <f t="shared" si="16"/>
        <v>0</v>
      </c>
      <c r="BH42" s="107">
        <f t="shared" si="16"/>
        <v>0</v>
      </c>
      <c r="BI42" s="107">
        <f t="shared" si="16"/>
        <v>0</v>
      </c>
      <c r="BJ42" s="107">
        <f t="shared" si="16"/>
        <v>0</v>
      </c>
      <c r="BK42" s="107">
        <f t="shared" si="16"/>
        <v>0</v>
      </c>
      <c r="BL42" s="107">
        <f t="shared" si="16"/>
        <v>0</v>
      </c>
      <c r="BM42" s="107">
        <f t="shared" si="16"/>
        <v>0</v>
      </c>
      <c r="BN42" s="107">
        <f t="shared" si="16"/>
        <v>0</v>
      </c>
      <c r="BO42" s="107">
        <f t="shared" si="16"/>
        <v>0</v>
      </c>
      <c r="BP42" s="107">
        <f t="shared" si="16"/>
        <v>0</v>
      </c>
      <c r="BQ42" s="107">
        <f t="shared" si="16"/>
        <v>0</v>
      </c>
      <c r="BR42" s="107">
        <f t="shared" ref="BR42:BV42" si="17">BR24+BR41</f>
        <v>0</v>
      </c>
      <c r="BS42" s="107">
        <f t="shared" si="17"/>
        <v>0</v>
      </c>
      <c r="BT42" s="107">
        <f t="shared" si="17"/>
        <v>0</v>
      </c>
      <c r="BU42" s="107">
        <f t="shared" si="17"/>
        <v>0</v>
      </c>
      <c r="BV42" s="107">
        <f t="shared" si="17"/>
        <v>0</v>
      </c>
      <c r="BW42" s="107">
        <f t="shared" ref="BW42" si="18">BW24+BW41</f>
        <v>0</v>
      </c>
    </row>
    <row r="43" spans="1:75" ht="25" x14ac:dyDescent="0.35">
      <c r="A43" s="104">
        <v>34</v>
      </c>
      <c r="B43" s="56" t="s">
        <v>825</v>
      </c>
      <c r="C43" s="113">
        <f t="shared" si="0"/>
        <v>239130866.26000008</v>
      </c>
      <c r="D43" s="113">
        <f>D17-D42</f>
        <v>6574190.8700000029</v>
      </c>
      <c r="E43" s="113">
        <f>E17-E42</f>
        <v>6743034.5699999984</v>
      </c>
      <c r="F43" s="113">
        <f t="shared" ref="F43:BQ43" si="19">F17-F42</f>
        <v>12836557.180000002</v>
      </c>
      <c r="G43" s="113">
        <f t="shared" si="19"/>
        <v>7221891.3600000003</v>
      </c>
      <c r="H43" s="113">
        <f t="shared" si="19"/>
        <v>9375745.1599999946</v>
      </c>
      <c r="I43" s="113">
        <f t="shared" si="19"/>
        <v>6524262.6999999946</v>
      </c>
      <c r="J43" s="113">
        <f t="shared" si="19"/>
        <v>2230355.4299999988</v>
      </c>
      <c r="K43" s="113">
        <f t="shared" si="19"/>
        <v>1622182.2700000009</v>
      </c>
      <c r="L43" s="113">
        <f t="shared" si="19"/>
        <v>9237104.8800000045</v>
      </c>
      <c r="M43" s="113">
        <f t="shared" si="19"/>
        <v>6563416.7500000037</v>
      </c>
      <c r="N43" s="113">
        <f t="shared" si="19"/>
        <v>20333074.47000001</v>
      </c>
      <c r="O43" s="113">
        <f t="shared" si="19"/>
        <v>102708626.20000006</v>
      </c>
      <c r="P43" s="113">
        <f t="shared" si="19"/>
        <v>2529589.7700000005</v>
      </c>
      <c r="Q43" s="113">
        <f t="shared" si="19"/>
        <v>27200068.699999996</v>
      </c>
      <c r="R43" s="113">
        <f t="shared" si="19"/>
        <v>5701060.04</v>
      </c>
      <c r="S43" s="113">
        <f t="shared" si="19"/>
        <v>489652.92999999993</v>
      </c>
      <c r="T43" s="113">
        <f t="shared" si="19"/>
        <v>11240052.979999999</v>
      </c>
      <c r="U43" s="113">
        <f t="shared" si="19"/>
        <v>0</v>
      </c>
      <c r="V43" s="113">
        <f t="shared" si="19"/>
        <v>0</v>
      </c>
      <c r="W43" s="113">
        <f t="shared" si="19"/>
        <v>0</v>
      </c>
      <c r="X43" s="113">
        <f t="shared" si="19"/>
        <v>0</v>
      </c>
      <c r="Y43" s="113">
        <f t="shared" si="19"/>
        <v>0</v>
      </c>
      <c r="Z43" s="113">
        <f t="shared" si="19"/>
        <v>0</v>
      </c>
      <c r="AA43" s="113">
        <f t="shared" si="19"/>
        <v>0</v>
      </c>
      <c r="AB43" s="113">
        <f t="shared" si="19"/>
        <v>0</v>
      </c>
      <c r="AC43" s="113">
        <f t="shared" si="19"/>
        <v>0</v>
      </c>
      <c r="AD43" s="113">
        <f t="shared" si="19"/>
        <v>0</v>
      </c>
      <c r="AE43" s="113">
        <f t="shared" si="19"/>
        <v>0</v>
      </c>
      <c r="AF43" s="113">
        <f t="shared" si="19"/>
        <v>0</v>
      </c>
      <c r="AG43" s="113">
        <f t="shared" si="19"/>
        <v>0</v>
      </c>
      <c r="AH43" s="113">
        <f t="shared" si="19"/>
        <v>0</v>
      </c>
      <c r="AI43" s="113">
        <f t="shared" si="19"/>
        <v>0</v>
      </c>
      <c r="AJ43" s="113">
        <f t="shared" si="19"/>
        <v>0</v>
      </c>
      <c r="AK43" s="113">
        <f t="shared" si="19"/>
        <v>0</v>
      </c>
      <c r="AL43" s="113">
        <f t="shared" si="19"/>
        <v>0</v>
      </c>
      <c r="AM43" s="113">
        <f t="shared" si="19"/>
        <v>0</v>
      </c>
      <c r="AN43" s="113">
        <f t="shared" si="19"/>
        <v>0</v>
      </c>
      <c r="AO43" s="113">
        <f t="shared" si="19"/>
        <v>0</v>
      </c>
      <c r="AP43" s="113">
        <f t="shared" si="19"/>
        <v>0</v>
      </c>
      <c r="AQ43" s="113">
        <f t="shared" si="19"/>
        <v>0</v>
      </c>
      <c r="AR43" s="113">
        <f t="shared" si="19"/>
        <v>0</v>
      </c>
      <c r="AS43" s="113">
        <f t="shared" si="19"/>
        <v>0</v>
      </c>
      <c r="AT43" s="113">
        <f t="shared" si="19"/>
        <v>0</v>
      </c>
      <c r="AU43" s="113">
        <f t="shared" si="19"/>
        <v>0</v>
      </c>
      <c r="AV43" s="113">
        <f t="shared" si="19"/>
        <v>0</v>
      </c>
      <c r="AW43" s="113">
        <f t="shared" si="19"/>
        <v>0</v>
      </c>
      <c r="AX43" s="113">
        <f t="shared" si="19"/>
        <v>0</v>
      </c>
      <c r="AY43" s="113">
        <f t="shared" si="19"/>
        <v>0</v>
      </c>
      <c r="AZ43" s="113">
        <f t="shared" si="19"/>
        <v>0</v>
      </c>
      <c r="BA43" s="113">
        <f t="shared" si="19"/>
        <v>0</v>
      </c>
      <c r="BB43" s="113">
        <f t="shared" si="19"/>
        <v>0</v>
      </c>
      <c r="BC43" s="113">
        <f t="shared" si="19"/>
        <v>0</v>
      </c>
      <c r="BD43" s="113">
        <f t="shared" si="19"/>
        <v>0</v>
      </c>
      <c r="BE43" s="113">
        <f t="shared" si="19"/>
        <v>0</v>
      </c>
      <c r="BF43" s="113">
        <f t="shared" si="19"/>
        <v>0</v>
      </c>
      <c r="BG43" s="113">
        <f t="shared" si="19"/>
        <v>0</v>
      </c>
      <c r="BH43" s="113">
        <f t="shared" si="19"/>
        <v>0</v>
      </c>
      <c r="BI43" s="113">
        <f t="shared" si="19"/>
        <v>0</v>
      </c>
      <c r="BJ43" s="113">
        <f t="shared" si="19"/>
        <v>0</v>
      </c>
      <c r="BK43" s="113">
        <f t="shared" si="19"/>
        <v>0</v>
      </c>
      <c r="BL43" s="113">
        <f t="shared" si="19"/>
        <v>0</v>
      </c>
      <c r="BM43" s="113">
        <f t="shared" si="19"/>
        <v>0</v>
      </c>
      <c r="BN43" s="113">
        <f t="shared" si="19"/>
        <v>0</v>
      </c>
      <c r="BO43" s="113">
        <f t="shared" si="19"/>
        <v>0</v>
      </c>
      <c r="BP43" s="113">
        <f t="shared" si="19"/>
        <v>0</v>
      </c>
      <c r="BQ43" s="113">
        <f t="shared" si="19"/>
        <v>0</v>
      </c>
      <c r="BR43" s="113">
        <f t="shared" ref="BR43:BV43" si="20">BR17-BR42</f>
        <v>0</v>
      </c>
      <c r="BS43" s="113">
        <f t="shared" si="20"/>
        <v>0</v>
      </c>
      <c r="BT43" s="113">
        <f t="shared" si="20"/>
        <v>0</v>
      </c>
      <c r="BU43" s="113">
        <f t="shared" si="20"/>
        <v>0</v>
      </c>
      <c r="BV43" s="113">
        <f t="shared" si="20"/>
        <v>0</v>
      </c>
      <c r="BW43" s="113">
        <f t="shared" ref="BW43" si="21">BW17-BW42</f>
        <v>0</v>
      </c>
    </row>
    <row r="44" spans="1:75" s="109" customFormat="1" ht="15" customHeight="1" x14ac:dyDescent="0.35">
      <c r="A44" s="104">
        <v>35</v>
      </c>
      <c r="B44" s="48" t="s">
        <v>30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</row>
    <row r="45" spans="1:75" ht="15" customHeight="1" x14ac:dyDescent="0.35">
      <c r="A45" s="104">
        <v>36</v>
      </c>
      <c r="B45" s="43" t="s">
        <v>16</v>
      </c>
      <c r="C45" s="105">
        <f t="shared" si="0"/>
        <v>76081470</v>
      </c>
      <c r="D45" s="82">
        <v>26500</v>
      </c>
      <c r="E45" s="82">
        <v>2501664</v>
      </c>
      <c r="F45" s="82">
        <v>2136410</v>
      </c>
      <c r="G45" s="82">
        <v>1203211</v>
      </c>
      <c r="H45" s="82">
        <v>0</v>
      </c>
      <c r="I45" s="82">
        <v>2126637</v>
      </c>
      <c r="J45" s="82">
        <v>37588</v>
      </c>
      <c r="K45" s="82">
        <v>615003</v>
      </c>
      <c r="L45" s="82">
        <v>406394</v>
      </c>
      <c r="M45" s="82">
        <v>216337</v>
      </c>
      <c r="N45" s="82">
        <v>7226938</v>
      </c>
      <c r="O45" s="82">
        <v>44328804</v>
      </c>
      <c r="P45" s="82">
        <v>388968</v>
      </c>
      <c r="Q45" s="82">
        <v>11104753</v>
      </c>
      <c r="R45" s="82">
        <v>1657966</v>
      </c>
      <c r="S45" s="82">
        <v>127656</v>
      </c>
      <c r="T45" s="82">
        <v>1976641</v>
      </c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</row>
    <row r="46" spans="1:75" ht="15" customHeight="1" x14ac:dyDescent="0.35">
      <c r="A46" s="104">
        <v>37</v>
      </c>
      <c r="B46" s="43" t="s">
        <v>35</v>
      </c>
      <c r="C46" s="105">
        <f t="shared" si="0"/>
        <v>1775248</v>
      </c>
      <c r="D46" s="82">
        <v>20000</v>
      </c>
      <c r="E46" s="82">
        <v>125000</v>
      </c>
      <c r="F46" s="82">
        <v>0</v>
      </c>
      <c r="G46" s="82">
        <v>0</v>
      </c>
      <c r="H46" s="82">
        <v>0</v>
      </c>
      <c r="I46" s="82">
        <v>125000</v>
      </c>
      <c r="J46" s="82">
        <v>67495</v>
      </c>
      <c r="K46" s="82">
        <v>27500</v>
      </c>
      <c r="L46" s="82">
        <v>115000</v>
      </c>
      <c r="M46" s="82">
        <v>15000</v>
      </c>
      <c r="N46" s="82">
        <v>195219</v>
      </c>
      <c r="O46" s="82">
        <v>717585</v>
      </c>
      <c r="P46" s="82">
        <v>10000</v>
      </c>
      <c r="Q46" s="82">
        <v>97722</v>
      </c>
      <c r="R46" s="82">
        <v>13670</v>
      </c>
      <c r="S46" s="82">
        <v>23145</v>
      </c>
      <c r="T46" s="82">
        <v>222912</v>
      </c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</row>
    <row r="47" spans="1:75" ht="15" customHeight="1" x14ac:dyDescent="0.35">
      <c r="A47" s="104">
        <v>38</v>
      </c>
      <c r="B47" s="43" t="s">
        <v>820</v>
      </c>
      <c r="C47" s="105">
        <f t="shared" si="0"/>
        <v>-624132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82">
        <v>-624132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</row>
    <row r="48" spans="1:75" ht="15" customHeight="1" x14ac:dyDescent="0.35">
      <c r="A48" s="104">
        <v>39</v>
      </c>
      <c r="B48" s="58" t="s">
        <v>826</v>
      </c>
      <c r="C48" s="114">
        <f t="shared" si="0"/>
        <v>77232586</v>
      </c>
      <c r="D48" s="114">
        <f>SUM(D45:D47)</f>
        <v>46500</v>
      </c>
      <c r="E48" s="114">
        <f t="shared" ref="E48" si="22">SUM(E45:E47)</f>
        <v>2626664</v>
      </c>
      <c r="F48" s="114">
        <f t="shared" ref="F48:BQ48" si="23">SUM(F45:F47)</f>
        <v>2136410</v>
      </c>
      <c r="G48" s="114">
        <f t="shared" si="23"/>
        <v>1203211</v>
      </c>
      <c r="H48" s="114">
        <f t="shared" si="23"/>
        <v>0</v>
      </c>
      <c r="I48" s="114">
        <f t="shared" si="23"/>
        <v>1627505</v>
      </c>
      <c r="J48" s="114">
        <f t="shared" si="23"/>
        <v>105083</v>
      </c>
      <c r="K48" s="114">
        <f t="shared" si="23"/>
        <v>642503</v>
      </c>
      <c r="L48" s="114">
        <f t="shared" si="23"/>
        <v>521394</v>
      </c>
      <c r="M48" s="114">
        <f t="shared" si="23"/>
        <v>231337</v>
      </c>
      <c r="N48" s="114">
        <f t="shared" si="23"/>
        <v>7422157</v>
      </c>
      <c r="O48" s="114">
        <f t="shared" si="23"/>
        <v>45046389</v>
      </c>
      <c r="P48" s="114">
        <f t="shared" si="23"/>
        <v>398968</v>
      </c>
      <c r="Q48" s="114">
        <f t="shared" si="23"/>
        <v>11202475</v>
      </c>
      <c r="R48" s="114">
        <f t="shared" si="23"/>
        <v>1671636</v>
      </c>
      <c r="S48" s="114">
        <f t="shared" si="23"/>
        <v>150801</v>
      </c>
      <c r="T48" s="114">
        <f t="shared" si="23"/>
        <v>2199553</v>
      </c>
      <c r="U48" s="114">
        <f t="shared" si="23"/>
        <v>0</v>
      </c>
      <c r="V48" s="114">
        <f t="shared" si="23"/>
        <v>0</v>
      </c>
      <c r="W48" s="114">
        <f t="shared" si="23"/>
        <v>0</v>
      </c>
      <c r="X48" s="114">
        <f t="shared" si="23"/>
        <v>0</v>
      </c>
      <c r="Y48" s="114">
        <f t="shared" si="23"/>
        <v>0</v>
      </c>
      <c r="Z48" s="114">
        <f t="shared" si="23"/>
        <v>0</v>
      </c>
      <c r="AA48" s="114">
        <f t="shared" si="23"/>
        <v>0</v>
      </c>
      <c r="AB48" s="114">
        <f t="shared" si="23"/>
        <v>0</v>
      </c>
      <c r="AC48" s="114">
        <f t="shared" si="23"/>
        <v>0</v>
      </c>
      <c r="AD48" s="114">
        <f t="shared" si="23"/>
        <v>0</v>
      </c>
      <c r="AE48" s="114">
        <f t="shared" si="23"/>
        <v>0</v>
      </c>
      <c r="AF48" s="114">
        <f t="shared" si="23"/>
        <v>0</v>
      </c>
      <c r="AG48" s="114">
        <f t="shared" si="23"/>
        <v>0</v>
      </c>
      <c r="AH48" s="114">
        <f t="shared" si="23"/>
        <v>0</v>
      </c>
      <c r="AI48" s="114">
        <f t="shared" si="23"/>
        <v>0</v>
      </c>
      <c r="AJ48" s="114">
        <f t="shared" si="23"/>
        <v>0</v>
      </c>
      <c r="AK48" s="114">
        <f t="shared" si="23"/>
        <v>0</v>
      </c>
      <c r="AL48" s="114">
        <f t="shared" si="23"/>
        <v>0</v>
      </c>
      <c r="AM48" s="114">
        <f t="shared" si="23"/>
        <v>0</v>
      </c>
      <c r="AN48" s="114">
        <f t="shared" si="23"/>
        <v>0</v>
      </c>
      <c r="AO48" s="114">
        <f t="shared" si="23"/>
        <v>0</v>
      </c>
      <c r="AP48" s="114">
        <f t="shared" si="23"/>
        <v>0</v>
      </c>
      <c r="AQ48" s="114">
        <f t="shared" si="23"/>
        <v>0</v>
      </c>
      <c r="AR48" s="114">
        <f t="shared" si="23"/>
        <v>0</v>
      </c>
      <c r="AS48" s="114">
        <f t="shared" si="23"/>
        <v>0</v>
      </c>
      <c r="AT48" s="114">
        <f t="shared" si="23"/>
        <v>0</v>
      </c>
      <c r="AU48" s="114">
        <f t="shared" si="23"/>
        <v>0</v>
      </c>
      <c r="AV48" s="114">
        <f t="shared" si="23"/>
        <v>0</v>
      </c>
      <c r="AW48" s="114">
        <f t="shared" si="23"/>
        <v>0</v>
      </c>
      <c r="AX48" s="114">
        <f t="shared" si="23"/>
        <v>0</v>
      </c>
      <c r="AY48" s="114">
        <f t="shared" si="23"/>
        <v>0</v>
      </c>
      <c r="AZ48" s="114">
        <f t="shared" si="23"/>
        <v>0</v>
      </c>
      <c r="BA48" s="114">
        <f t="shared" si="23"/>
        <v>0</v>
      </c>
      <c r="BB48" s="114">
        <f t="shared" si="23"/>
        <v>0</v>
      </c>
      <c r="BC48" s="114">
        <f t="shared" si="23"/>
        <v>0</v>
      </c>
      <c r="BD48" s="114">
        <f t="shared" si="23"/>
        <v>0</v>
      </c>
      <c r="BE48" s="114">
        <f t="shared" si="23"/>
        <v>0</v>
      </c>
      <c r="BF48" s="114">
        <f t="shared" si="23"/>
        <v>0</v>
      </c>
      <c r="BG48" s="114">
        <f t="shared" si="23"/>
        <v>0</v>
      </c>
      <c r="BH48" s="114">
        <f t="shared" si="23"/>
        <v>0</v>
      </c>
      <c r="BI48" s="114">
        <f t="shared" si="23"/>
        <v>0</v>
      </c>
      <c r="BJ48" s="114">
        <f t="shared" si="23"/>
        <v>0</v>
      </c>
      <c r="BK48" s="114">
        <f t="shared" si="23"/>
        <v>0</v>
      </c>
      <c r="BL48" s="114">
        <f t="shared" si="23"/>
        <v>0</v>
      </c>
      <c r="BM48" s="114">
        <f t="shared" si="23"/>
        <v>0</v>
      </c>
      <c r="BN48" s="114">
        <f t="shared" si="23"/>
        <v>0</v>
      </c>
      <c r="BO48" s="114">
        <f t="shared" si="23"/>
        <v>0</v>
      </c>
      <c r="BP48" s="114">
        <f t="shared" si="23"/>
        <v>0</v>
      </c>
      <c r="BQ48" s="114">
        <f t="shared" si="23"/>
        <v>0</v>
      </c>
      <c r="BR48" s="114">
        <f t="shared" ref="BR48:BV48" si="24">SUM(BR45:BR47)</f>
        <v>0</v>
      </c>
      <c r="BS48" s="114">
        <f t="shared" si="24"/>
        <v>0</v>
      </c>
      <c r="BT48" s="114">
        <f t="shared" si="24"/>
        <v>0</v>
      </c>
      <c r="BU48" s="114">
        <f t="shared" si="24"/>
        <v>0</v>
      </c>
      <c r="BV48" s="114">
        <f t="shared" si="24"/>
        <v>0</v>
      </c>
      <c r="BW48" s="114">
        <f t="shared" ref="BW48" si="25">SUM(BW45:BW47)</f>
        <v>0</v>
      </c>
    </row>
    <row r="49" spans="1:75" s="109" customFormat="1" ht="15" customHeight="1" x14ac:dyDescent="0.35">
      <c r="A49" s="104">
        <v>40</v>
      </c>
      <c r="B49" s="48" t="s">
        <v>17</v>
      </c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</row>
    <row r="50" spans="1:75" s="76" customFormat="1" ht="15" customHeight="1" x14ac:dyDescent="0.35">
      <c r="A50" s="104">
        <v>41</v>
      </c>
      <c r="B50" s="43" t="s">
        <v>16</v>
      </c>
      <c r="C50" s="105">
        <f t="shared" si="0"/>
        <v>75457338</v>
      </c>
      <c r="D50" s="82">
        <v>26500</v>
      </c>
      <c r="E50" s="82">
        <v>2501664</v>
      </c>
      <c r="F50" s="82">
        <v>2136410</v>
      </c>
      <c r="G50" s="82">
        <v>1203211</v>
      </c>
      <c r="H50" s="82">
        <v>0</v>
      </c>
      <c r="I50" s="82">
        <v>1502505</v>
      </c>
      <c r="J50" s="82">
        <v>37588</v>
      </c>
      <c r="K50" s="82">
        <v>615003</v>
      </c>
      <c r="L50" s="82">
        <v>406394</v>
      </c>
      <c r="M50" s="82">
        <v>216337</v>
      </c>
      <c r="N50" s="82">
        <v>7226938</v>
      </c>
      <c r="O50" s="82">
        <v>44328804</v>
      </c>
      <c r="P50" s="82">
        <v>388968</v>
      </c>
      <c r="Q50" s="82">
        <v>11104753</v>
      </c>
      <c r="R50" s="82">
        <v>1657966</v>
      </c>
      <c r="S50" s="82">
        <v>127656</v>
      </c>
      <c r="T50" s="82">
        <v>1976641</v>
      </c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</row>
    <row r="51" spans="1:75" s="76" customFormat="1" ht="15" customHeight="1" x14ac:dyDescent="0.35">
      <c r="A51" s="104">
        <v>42</v>
      </c>
      <c r="B51" s="43" t="s">
        <v>35</v>
      </c>
      <c r="C51" s="105">
        <f t="shared" si="0"/>
        <v>1775248</v>
      </c>
      <c r="D51" s="82">
        <v>20000</v>
      </c>
      <c r="E51" s="82">
        <v>125000</v>
      </c>
      <c r="F51" s="82">
        <v>0</v>
      </c>
      <c r="G51" s="82">
        <v>0</v>
      </c>
      <c r="H51" s="82">
        <v>0</v>
      </c>
      <c r="I51" s="82">
        <v>125000</v>
      </c>
      <c r="J51" s="82">
        <v>67495</v>
      </c>
      <c r="K51" s="82">
        <v>27500</v>
      </c>
      <c r="L51" s="82">
        <v>115000</v>
      </c>
      <c r="M51" s="82">
        <v>15000</v>
      </c>
      <c r="N51" s="82">
        <v>195219</v>
      </c>
      <c r="O51" s="82">
        <v>717585</v>
      </c>
      <c r="P51" s="82">
        <v>10000</v>
      </c>
      <c r="Q51" s="82">
        <v>97722</v>
      </c>
      <c r="R51" s="82">
        <v>13670</v>
      </c>
      <c r="S51" s="82">
        <v>23145</v>
      </c>
      <c r="T51" s="82">
        <v>222912</v>
      </c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</row>
    <row r="52" spans="1:75" s="76" customFormat="1" ht="39" customHeight="1" x14ac:dyDescent="0.35">
      <c r="A52" s="104">
        <v>43</v>
      </c>
      <c r="B52" s="60" t="s">
        <v>834</v>
      </c>
      <c r="C52" s="115">
        <f t="shared" si="0"/>
        <v>12998.74</v>
      </c>
      <c r="D52" s="145"/>
      <c r="E52" s="145"/>
      <c r="F52" s="145">
        <v>12998.74</v>
      </c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5"/>
      <c r="BR52" s="145"/>
      <c r="BS52" s="145"/>
      <c r="BT52" s="145"/>
      <c r="BU52" s="145"/>
      <c r="BV52" s="145"/>
      <c r="BW52" s="145"/>
    </row>
    <row r="53" spans="1:75" s="76" customFormat="1" ht="15" customHeight="1" x14ac:dyDescent="0.35">
      <c r="A53" s="104">
        <v>44</v>
      </c>
      <c r="B53" s="63" t="s">
        <v>835</v>
      </c>
      <c r="C53" s="113">
        <f t="shared" si="0"/>
        <v>77245584.74000001</v>
      </c>
      <c r="D53" s="113">
        <f>SUM(D50:D52)</f>
        <v>46500</v>
      </c>
      <c r="E53" s="113">
        <f t="shared" ref="E53:BP53" si="26">SUM(E50:E52)</f>
        <v>2626664</v>
      </c>
      <c r="F53" s="113">
        <f t="shared" si="26"/>
        <v>2149408.7400000002</v>
      </c>
      <c r="G53" s="113">
        <f t="shared" si="26"/>
        <v>1203211</v>
      </c>
      <c r="H53" s="113">
        <f t="shared" si="26"/>
        <v>0</v>
      </c>
      <c r="I53" s="113">
        <f t="shared" si="26"/>
        <v>1627505</v>
      </c>
      <c r="J53" s="113">
        <f t="shared" si="26"/>
        <v>105083</v>
      </c>
      <c r="K53" s="113">
        <f t="shared" si="26"/>
        <v>642503</v>
      </c>
      <c r="L53" s="113">
        <f t="shared" si="26"/>
        <v>521394</v>
      </c>
      <c r="M53" s="113">
        <f t="shared" si="26"/>
        <v>231337</v>
      </c>
      <c r="N53" s="113">
        <f t="shared" si="26"/>
        <v>7422157</v>
      </c>
      <c r="O53" s="113">
        <f t="shared" si="26"/>
        <v>45046389</v>
      </c>
      <c r="P53" s="113">
        <f t="shared" si="26"/>
        <v>398968</v>
      </c>
      <c r="Q53" s="113">
        <f t="shared" si="26"/>
        <v>11202475</v>
      </c>
      <c r="R53" s="113">
        <f t="shared" si="26"/>
        <v>1671636</v>
      </c>
      <c r="S53" s="113">
        <f t="shared" si="26"/>
        <v>150801</v>
      </c>
      <c r="T53" s="113">
        <f t="shared" si="26"/>
        <v>2199553</v>
      </c>
      <c r="U53" s="113">
        <f t="shared" si="26"/>
        <v>0</v>
      </c>
      <c r="V53" s="113">
        <f t="shared" si="26"/>
        <v>0</v>
      </c>
      <c r="W53" s="113">
        <f t="shared" si="26"/>
        <v>0</v>
      </c>
      <c r="X53" s="113">
        <f t="shared" si="26"/>
        <v>0</v>
      </c>
      <c r="Y53" s="113">
        <f t="shared" si="26"/>
        <v>0</v>
      </c>
      <c r="Z53" s="113">
        <f t="shared" si="26"/>
        <v>0</v>
      </c>
      <c r="AA53" s="113">
        <f t="shared" si="26"/>
        <v>0</v>
      </c>
      <c r="AB53" s="113">
        <f t="shared" si="26"/>
        <v>0</v>
      </c>
      <c r="AC53" s="113">
        <f t="shared" si="26"/>
        <v>0</v>
      </c>
      <c r="AD53" s="113">
        <f t="shared" si="26"/>
        <v>0</v>
      </c>
      <c r="AE53" s="113">
        <f t="shared" si="26"/>
        <v>0</v>
      </c>
      <c r="AF53" s="113">
        <f t="shared" si="26"/>
        <v>0</v>
      </c>
      <c r="AG53" s="113">
        <f t="shared" si="26"/>
        <v>0</v>
      </c>
      <c r="AH53" s="113">
        <f t="shared" si="26"/>
        <v>0</v>
      </c>
      <c r="AI53" s="113">
        <f t="shared" si="26"/>
        <v>0</v>
      </c>
      <c r="AJ53" s="113">
        <f t="shared" si="26"/>
        <v>0</v>
      </c>
      <c r="AK53" s="113">
        <f t="shared" si="26"/>
        <v>0</v>
      </c>
      <c r="AL53" s="113">
        <f t="shared" si="26"/>
        <v>0</v>
      </c>
      <c r="AM53" s="113">
        <f t="shared" si="26"/>
        <v>0</v>
      </c>
      <c r="AN53" s="113">
        <f t="shared" si="26"/>
        <v>0</v>
      </c>
      <c r="AO53" s="113">
        <f t="shared" si="26"/>
        <v>0</v>
      </c>
      <c r="AP53" s="113">
        <f t="shared" si="26"/>
        <v>0</v>
      </c>
      <c r="AQ53" s="113">
        <f t="shared" si="26"/>
        <v>0</v>
      </c>
      <c r="AR53" s="113">
        <f t="shared" si="26"/>
        <v>0</v>
      </c>
      <c r="AS53" s="113">
        <f t="shared" si="26"/>
        <v>0</v>
      </c>
      <c r="AT53" s="113">
        <f t="shared" si="26"/>
        <v>0</v>
      </c>
      <c r="AU53" s="113">
        <f t="shared" si="26"/>
        <v>0</v>
      </c>
      <c r="AV53" s="113">
        <f t="shared" si="26"/>
        <v>0</v>
      </c>
      <c r="AW53" s="113">
        <f t="shared" si="26"/>
        <v>0</v>
      </c>
      <c r="AX53" s="113">
        <f t="shared" si="26"/>
        <v>0</v>
      </c>
      <c r="AY53" s="113">
        <f t="shared" si="26"/>
        <v>0</v>
      </c>
      <c r="AZ53" s="113">
        <f t="shared" si="26"/>
        <v>0</v>
      </c>
      <c r="BA53" s="113">
        <f t="shared" si="26"/>
        <v>0</v>
      </c>
      <c r="BB53" s="113">
        <f t="shared" si="26"/>
        <v>0</v>
      </c>
      <c r="BC53" s="113">
        <f t="shared" si="26"/>
        <v>0</v>
      </c>
      <c r="BD53" s="113">
        <f t="shared" si="26"/>
        <v>0</v>
      </c>
      <c r="BE53" s="113">
        <f t="shared" si="26"/>
        <v>0</v>
      </c>
      <c r="BF53" s="113">
        <f t="shared" si="26"/>
        <v>0</v>
      </c>
      <c r="BG53" s="113">
        <f t="shared" si="26"/>
        <v>0</v>
      </c>
      <c r="BH53" s="113">
        <f t="shared" si="26"/>
        <v>0</v>
      </c>
      <c r="BI53" s="113">
        <f t="shared" si="26"/>
        <v>0</v>
      </c>
      <c r="BJ53" s="113">
        <f t="shared" si="26"/>
        <v>0</v>
      </c>
      <c r="BK53" s="113">
        <f t="shared" si="26"/>
        <v>0</v>
      </c>
      <c r="BL53" s="113">
        <f t="shared" si="26"/>
        <v>0</v>
      </c>
      <c r="BM53" s="113">
        <f t="shared" si="26"/>
        <v>0</v>
      </c>
      <c r="BN53" s="113">
        <f t="shared" si="26"/>
        <v>0</v>
      </c>
      <c r="BO53" s="113">
        <f t="shared" si="26"/>
        <v>0</v>
      </c>
      <c r="BP53" s="113">
        <f t="shared" si="26"/>
        <v>0</v>
      </c>
      <c r="BQ53" s="113">
        <f t="shared" ref="BQ53:BW53" si="27">SUM(BQ50:BQ52)</f>
        <v>0</v>
      </c>
      <c r="BR53" s="113">
        <f t="shared" si="27"/>
        <v>0</v>
      </c>
      <c r="BS53" s="113">
        <f t="shared" si="27"/>
        <v>0</v>
      </c>
      <c r="BT53" s="113">
        <f t="shared" si="27"/>
        <v>0</v>
      </c>
      <c r="BU53" s="113">
        <f t="shared" si="27"/>
        <v>0</v>
      </c>
      <c r="BV53" s="113">
        <f t="shared" si="27"/>
        <v>0</v>
      </c>
      <c r="BW53" s="113">
        <f t="shared" si="27"/>
        <v>0</v>
      </c>
    </row>
    <row r="54" spans="1:75" ht="25" x14ac:dyDescent="0.35">
      <c r="A54" s="104">
        <v>45</v>
      </c>
      <c r="B54" s="43" t="s">
        <v>831</v>
      </c>
      <c r="C54" s="110">
        <f t="shared" si="0"/>
        <v>0</v>
      </c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</row>
    <row r="55" spans="1:75" ht="15" customHeight="1" x14ac:dyDescent="0.35">
      <c r="A55" s="104">
        <v>46</v>
      </c>
      <c r="B55" s="17" t="s">
        <v>29</v>
      </c>
      <c r="C55" s="110">
        <f t="shared" si="0"/>
        <v>0</v>
      </c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</row>
    <row r="56" spans="1:75" ht="15" customHeight="1" x14ac:dyDescent="0.35">
      <c r="A56" s="104">
        <v>47</v>
      </c>
      <c r="B56" s="17" t="s">
        <v>29</v>
      </c>
      <c r="C56" s="110">
        <f t="shared" si="0"/>
        <v>0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</row>
    <row r="57" spans="1:75" ht="25" x14ac:dyDescent="0.35">
      <c r="A57" s="104">
        <v>48</v>
      </c>
      <c r="B57" s="64" t="s">
        <v>837</v>
      </c>
      <c r="C57" s="116">
        <f t="shared" si="0"/>
        <v>161885281.52000007</v>
      </c>
      <c r="D57" s="116">
        <f>D43-D53-D54-D55-D56</f>
        <v>6527690.8700000029</v>
      </c>
      <c r="E57" s="116">
        <f t="shared" ref="E57:BP57" si="28">E43-E53-E54-E55-E56</f>
        <v>4116370.5699999984</v>
      </c>
      <c r="F57" s="116">
        <f t="shared" si="28"/>
        <v>10687148.440000001</v>
      </c>
      <c r="G57" s="116">
        <f t="shared" si="28"/>
        <v>6018680.3600000003</v>
      </c>
      <c r="H57" s="116">
        <f t="shared" si="28"/>
        <v>9375745.1599999946</v>
      </c>
      <c r="I57" s="116">
        <f t="shared" si="28"/>
        <v>4896757.6999999946</v>
      </c>
      <c r="J57" s="116">
        <f t="shared" si="28"/>
        <v>2125272.4299999988</v>
      </c>
      <c r="K57" s="116">
        <f t="shared" si="28"/>
        <v>979679.27000000095</v>
      </c>
      <c r="L57" s="116">
        <f t="shared" si="28"/>
        <v>8715710.8800000045</v>
      </c>
      <c r="M57" s="116">
        <f t="shared" si="28"/>
        <v>6332079.7500000037</v>
      </c>
      <c r="N57" s="116">
        <f t="shared" si="28"/>
        <v>12910917.47000001</v>
      </c>
      <c r="O57" s="116">
        <f t="shared" si="28"/>
        <v>57662237.200000063</v>
      </c>
      <c r="P57" s="116">
        <f t="shared" si="28"/>
        <v>2130621.7700000005</v>
      </c>
      <c r="Q57" s="116">
        <f t="shared" si="28"/>
        <v>15997593.699999996</v>
      </c>
      <c r="R57" s="116">
        <f t="shared" si="28"/>
        <v>4029424.04</v>
      </c>
      <c r="S57" s="116">
        <f t="shared" si="28"/>
        <v>338851.92999999993</v>
      </c>
      <c r="T57" s="116">
        <f t="shared" si="28"/>
        <v>9040499.9799999986</v>
      </c>
      <c r="U57" s="116">
        <f t="shared" si="28"/>
        <v>0</v>
      </c>
      <c r="V57" s="116">
        <f t="shared" si="28"/>
        <v>0</v>
      </c>
      <c r="W57" s="116">
        <f t="shared" si="28"/>
        <v>0</v>
      </c>
      <c r="X57" s="116">
        <f t="shared" si="28"/>
        <v>0</v>
      </c>
      <c r="Y57" s="116">
        <f t="shared" si="28"/>
        <v>0</v>
      </c>
      <c r="Z57" s="116">
        <f t="shared" si="28"/>
        <v>0</v>
      </c>
      <c r="AA57" s="116">
        <f t="shared" si="28"/>
        <v>0</v>
      </c>
      <c r="AB57" s="116">
        <f t="shared" si="28"/>
        <v>0</v>
      </c>
      <c r="AC57" s="116">
        <f t="shared" si="28"/>
        <v>0</v>
      </c>
      <c r="AD57" s="116">
        <f t="shared" si="28"/>
        <v>0</v>
      </c>
      <c r="AE57" s="116">
        <f t="shared" si="28"/>
        <v>0</v>
      </c>
      <c r="AF57" s="116">
        <f t="shared" si="28"/>
        <v>0</v>
      </c>
      <c r="AG57" s="116">
        <f t="shared" si="28"/>
        <v>0</v>
      </c>
      <c r="AH57" s="116">
        <f t="shared" si="28"/>
        <v>0</v>
      </c>
      <c r="AI57" s="116">
        <f t="shared" si="28"/>
        <v>0</v>
      </c>
      <c r="AJ57" s="116">
        <f t="shared" si="28"/>
        <v>0</v>
      </c>
      <c r="AK57" s="116">
        <f t="shared" si="28"/>
        <v>0</v>
      </c>
      <c r="AL57" s="116">
        <f t="shared" si="28"/>
        <v>0</v>
      </c>
      <c r="AM57" s="116">
        <f t="shared" si="28"/>
        <v>0</v>
      </c>
      <c r="AN57" s="116">
        <f t="shared" si="28"/>
        <v>0</v>
      </c>
      <c r="AO57" s="116">
        <f t="shared" si="28"/>
        <v>0</v>
      </c>
      <c r="AP57" s="116">
        <f t="shared" si="28"/>
        <v>0</v>
      </c>
      <c r="AQ57" s="116">
        <f t="shared" si="28"/>
        <v>0</v>
      </c>
      <c r="AR57" s="116">
        <f t="shared" si="28"/>
        <v>0</v>
      </c>
      <c r="AS57" s="116">
        <f t="shared" si="28"/>
        <v>0</v>
      </c>
      <c r="AT57" s="116">
        <f t="shared" si="28"/>
        <v>0</v>
      </c>
      <c r="AU57" s="116">
        <f t="shared" si="28"/>
        <v>0</v>
      </c>
      <c r="AV57" s="116">
        <f t="shared" si="28"/>
        <v>0</v>
      </c>
      <c r="AW57" s="116">
        <f t="shared" si="28"/>
        <v>0</v>
      </c>
      <c r="AX57" s="116">
        <f t="shared" si="28"/>
        <v>0</v>
      </c>
      <c r="AY57" s="116">
        <f t="shared" si="28"/>
        <v>0</v>
      </c>
      <c r="AZ57" s="116">
        <f t="shared" si="28"/>
        <v>0</v>
      </c>
      <c r="BA57" s="116">
        <f t="shared" si="28"/>
        <v>0</v>
      </c>
      <c r="BB57" s="116">
        <f t="shared" si="28"/>
        <v>0</v>
      </c>
      <c r="BC57" s="116">
        <f t="shared" si="28"/>
        <v>0</v>
      </c>
      <c r="BD57" s="116">
        <f t="shared" si="28"/>
        <v>0</v>
      </c>
      <c r="BE57" s="116">
        <f t="shared" si="28"/>
        <v>0</v>
      </c>
      <c r="BF57" s="116">
        <f t="shared" si="28"/>
        <v>0</v>
      </c>
      <c r="BG57" s="116">
        <f t="shared" si="28"/>
        <v>0</v>
      </c>
      <c r="BH57" s="116">
        <f t="shared" si="28"/>
        <v>0</v>
      </c>
      <c r="BI57" s="116">
        <f t="shared" si="28"/>
        <v>0</v>
      </c>
      <c r="BJ57" s="116">
        <f t="shared" si="28"/>
        <v>0</v>
      </c>
      <c r="BK57" s="116">
        <f t="shared" si="28"/>
        <v>0</v>
      </c>
      <c r="BL57" s="116">
        <f t="shared" si="28"/>
        <v>0</v>
      </c>
      <c r="BM57" s="116">
        <f t="shared" si="28"/>
        <v>0</v>
      </c>
      <c r="BN57" s="116">
        <f t="shared" si="28"/>
        <v>0</v>
      </c>
      <c r="BO57" s="116">
        <f t="shared" si="28"/>
        <v>0</v>
      </c>
      <c r="BP57" s="116">
        <f t="shared" si="28"/>
        <v>0</v>
      </c>
      <c r="BQ57" s="116">
        <f t="shared" ref="BQ57:BW57" si="29">BQ43-BQ53-BQ54-BQ55-BQ56</f>
        <v>0</v>
      </c>
      <c r="BR57" s="116">
        <f t="shared" si="29"/>
        <v>0</v>
      </c>
      <c r="BS57" s="116">
        <f t="shared" si="29"/>
        <v>0</v>
      </c>
      <c r="BT57" s="116">
        <f t="shared" si="29"/>
        <v>0</v>
      </c>
      <c r="BU57" s="116">
        <f t="shared" si="29"/>
        <v>0</v>
      </c>
      <c r="BV57" s="116">
        <f t="shared" si="29"/>
        <v>0</v>
      </c>
      <c r="BW57" s="116">
        <f t="shared" si="29"/>
        <v>0</v>
      </c>
    </row>
    <row r="58" spans="1:75" ht="15" customHeight="1" x14ac:dyDescent="0.35">
      <c r="A58" s="104">
        <v>49</v>
      </c>
      <c r="B58" s="48" t="s">
        <v>19</v>
      </c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</row>
    <row r="59" spans="1:75" ht="15" customHeight="1" x14ac:dyDescent="0.35">
      <c r="A59" s="104">
        <v>50</v>
      </c>
      <c r="B59" s="43" t="s">
        <v>6</v>
      </c>
      <c r="C59" s="110">
        <f t="shared" si="0"/>
        <v>23939026.600000001</v>
      </c>
      <c r="D59" s="84">
        <v>1259998.4099999999</v>
      </c>
      <c r="E59" s="84">
        <v>615566.21</v>
      </c>
      <c r="F59" s="84">
        <v>0</v>
      </c>
      <c r="G59" s="84">
        <v>596064.5</v>
      </c>
      <c r="H59" s="84">
        <v>998063.76</v>
      </c>
      <c r="I59" s="84">
        <v>1019870.45</v>
      </c>
      <c r="J59" s="84">
        <v>237555.93</v>
      </c>
      <c r="K59" s="84">
        <v>143213.43</v>
      </c>
      <c r="L59" s="84">
        <v>1579337.41</v>
      </c>
      <c r="M59" s="84">
        <v>1254556.18</v>
      </c>
      <c r="N59" s="84">
        <v>2643324.2400000002</v>
      </c>
      <c r="O59" s="84">
        <v>10099805.020000001</v>
      </c>
      <c r="P59" s="84">
        <v>119631.64</v>
      </c>
      <c r="Q59" s="84">
        <v>1188295.27</v>
      </c>
      <c r="R59" s="84">
        <v>810925.42</v>
      </c>
      <c r="S59" s="84">
        <v>58677.01</v>
      </c>
      <c r="T59" s="84">
        <v>1314141.7200000002</v>
      </c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</row>
    <row r="60" spans="1:75" ht="15" customHeight="1" x14ac:dyDescent="0.35">
      <c r="A60" s="104">
        <v>51</v>
      </c>
      <c r="B60" s="43" t="s">
        <v>3</v>
      </c>
      <c r="C60" s="110">
        <f t="shared" si="0"/>
        <v>24063263.329999998</v>
      </c>
      <c r="D60" s="84">
        <v>1029108.75</v>
      </c>
      <c r="E60" s="84">
        <v>652133.57000000007</v>
      </c>
      <c r="F60" s="84">
        <v>0</v>
      </c>
      <c r="G60" s="84">
        <v>952470.78</v>
      </c>
      <c r="H60" s="84">
        <v>1473208.48</v>
      </c>
      <c r="I60" s="84">
        <v>708463.28</v>
      </c>
      <c r="J60" s="84">
        <v>342743.17</v>
      </c>
      <c r="K60" s="84">
        <v>126986.16</v>
      </c>
      <c r="L60" s="84">
        <v>1301013.3400000001</v>
      </c>
      <c r="M60" s="84">
        <v>878075.93</v>
      </c>
      <c r="N60" s="84">
        <v>2170063.31</v>
      </c>
      <c r="O60" s="84">
        <v>9000724.6099999994</v>
      </c>
      <c r="P60" s="84">
        <v>283981.95</v>
      </c>
      <c r="Q60" s="84">
        <v>2899885.8</v>
      </c>
      <c r="R60" s="84">
        <v>674770.53999999992</v>
      </c>
      <c r="S60" s="84">
        <v>54399.51</v>
      </c>
      <c r="T60" s="84">
        <v>1515234.15</v>
      </c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</row>
    <row r="61" spans="1:75" ht="15" customHeight="1" x14ac:dyDescent="0.35">
      <c r="A61" s="104">
        <v>52</v>
      </c>
      <c r="B61" s="43" t="s">
        <v>12</v>
      </c>
      <c r="C61" s="110">
        <f t="shared" si="0"/>
        <v>3998224.7399999993</v>
      </c>
      <c r="D61" s="84">
        <v>242613.2</v>
      </c>
      <c r="E61" s="84">
        <v>24169.73</v>
      </c>
      <c r="F61" s="84">
        <v>0</v>
      </c>
      <c r="G61" s="84">
        <v>209104.18999999997</v>
      </c>
      <c r="H61" s="84">
        <v>298224.24</v>
      </c>
      <c r="I61" s="84">
        <v>46.42</v>
      </c>
      <c r="J61" s="84">
        <v>39906.370000000003</v>
      </c>
      <c r="K61" s="84">
        <v>18778.989999999998</v>
      </c>
      <c r="L61" s="84">
        <v>34361.83</v>
      </c>
      <c r="M61" s="84">
        <v>128744.84999999999</v>
      </c>
      <c r="N61" s="84">
        <v>394130.49</v>
      </c>
      <c r="O61" s="84">
        <v>87175.66</v>
      </c>
      <c r="P61" s="84">
        <v>267239.95999999996</v>
      </c>
      <c r="Q61" s="84">
        <v>1886700.7999999998</v>
      </c>
      <c r="R61" s="84">
        <v>125250.02999999998</v>
      </c>
      <c r="S61" s="84">
        <v>9314.09</v>
      </c>
      <c r="T61" s="84">
        <v>232463.89</v>
      </c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</row>
    <row r="62" spans="1:75" ht="15" customHeight="1" x14ac:dyDescent="0.35">
      <c r="A62" s="104">
        <v>53</v>
      </c>
      <c r="B62" s="43" t="s">
        <v>7</v>
      </c>
      <c r="C62" s="110">
        <f t="shared" si="0"/>
        <v>75976757.150000006</v>
      </c>
      <c r="D62" s="84">
        <v>2226006.87</v>
      </c>
      <c r="E62" s="84">
        <v>1937266.21</v>
      </c>
      <c r="F62" s="84">
        <v>10687148.439999999</v>
      </c>
      <c r="G62" s="84">
        <v>2847663.8600000003</v>
      </c>
      <c r="H62" s="84">
        <v>4520243.1900000004</v>
      </c>
      <c r="I62" s="84">
        <v>2130657.86</v>
      </c>
      <c r="J62" s="84">
        <v>1005079.21</v>
      </c>
      <c r="K62" s="84">
        <v>477988.17</v>
      </c>
      <c r="L62" s="84">
        <v>4043909.91</v>
      </c>
      <c r="M62" s="84">
        <v>2428192.4300000002</v>
      </c>
      <c r="N62" s="84">
        <v>5099877.18</v>
      </c>
      <c r="O62" s="84">
        <v>25724244.049999997</v>
      </c>
      <c r="P62" s="84">
        <v>976824.9</v>
      </c>
      <c r="Q62" s="84">
        <v>6235252.6900000004</v>
      </c>
      <c r="R62" s="84">
        <v>1675560.24</v>
      </c>
      <c r="S62" s="84">
        <v>130342.87</v>
      </c>
      <c r="T62" s="84">
        <v>3830499.0700000003</v>
      </c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</row>
    <row r="63" spans="1:75" ht="15" customHeight="1" x14ac:dyDescent="0.35">
      <c r="A63" s="104">
        <v>54</v>
      </c>
      <c r="B63" s="43" t="s">
        <v>8</v>
      </c>
      <c r="C63" s="110">
        <f t="shared" si="0"/>
        <v>10079000.789999997</v>
      </c>
      <c r="D63" s="84">
        <v>611515.16</v>
      </c>
      <c r="E63" s="84">
        <v>204484.67</v>
      </c>
      <c r="F63" s="84">
        <v>0</v>
      </c>
      <c r="G63" s="84">
        <v>562291.6</v>
      </c>
      <c r="H63" s="84">
        <v>590102.26</v>
      </c>
      <c r="I63" s="84">
        <v>207236.16</v>
      </c>
      <c r="J63" s="84">
        <v>193366.77</v>
      </c>
      <c r="K63" s="84">
        <v>90487.91</v>
      </c>
      <c r="L63" s="84">
        <v>413643.1</v>
      </c>
      <c r="M63" s="84">
        <v>521084.87</v>
      </c>
      <c r="N63" s="84">
        <v>875268.96</v>
      </c>
      <c r="O63" s="84">
        <v>3694123.36</v>
      </c>
      <c r="P63" s="84">
        <v>170279.81</v>
      </c>
      <c r="Q63" s="84">
        <v>1069169.4099999999</v>
      </c>
      <c r="R63" s="84">
        <v>269609.62</v>
      </c>
      <c r="S63" s="84">
        <v>33678.11</v>
      </c>
      <c r="T63" s="84">
        <v>572659.02</v>
      </c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</row>
    <row r="64" spans="1:75" ht="15" customHeight="1" x14ac:dyDescent="0.35">
      <c r="A64" s="104">
        <v>55</v>
      </c>
      <c r="B64" s="43" t="s">
        <v>2</v>
      </c>
      <c r="C64" s="110">
        <f t="shared" si="0"/>
        <v>2983913.49</v>
      </c>
      <c r="D64" s="84">
        <v>184233.69</v>
      </c>
      <c r="E64" s="84">
        <v>69533.740000000005</v>
      </c>
      <c r="F64" s="84">
        <v>0</v>
      </c>
      <c r="G64" s="84">
        <v>87847.96</v>
      </c>
      <c r="H64" s="84">
        <v>206351.15</v>
      </c>
      <c r="I64" s="84">
        <v>92392.12</v>
      </c>
      <c r="J64" s="84">
        <v>29418.35</v>
      </c>
      <c r="K64" s="84">
        <v>19548.439999999999</v>
      </c>
      <c r="L64" s="84">
        <v>184195.24</v>
      </c>
      <c r="M64" s="84">
        <v>157045.54</v>
      </c>
      <c r="N64" s="84">
        <v>219915.82</v>
      </c>
      <c r="O64" s="84">
        <v>914632.6</v>
      </c>
      <c r="P64" s="84">
        <v>33741.58</v>
      </c>
      <c r="Q64" s="84">
        <v>468617.18</v>
      </c>
      <c r="R64" s="84">
        <v>56904.82</v>
      </c>
      <c r="S64" s="84">
        <v>9903.16</v>
      </c>
      <c r="T64" s="84">
        <v>249632.1</v>
      </c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</row>
    <row r="65" spans="1:75" ht="25" x14ac:dyDescent="0.35">
      <c r="A65" s="104">
        <v>56</v>
      </c>
      <c r="B65" s="66" t="s">
        <v>41</v>
      </c>
      <c r="C65" s="117">
        <f t="shared" si="0"/>
        <v>20845095.420000006</v>
      </c>
      <c r="D65" s="146">
        <v>974214.79</v>
      </c>
      <c r="E65" s="146">
        <v>613216.43999999994</v>
      </c>
      <c r="F65" s="146">
        <v>0</v>
      </c>
      <c r="G65" s="146">
        <v>763237.47</v>
      </c>
      <c r="H65" s="146">
        <v>1289552.08</v>
      </c>
      <c r="I65" s="146">
        <v>738091.41</v>
      </c>
      <c r="J65" s="146">
        <v>277202.63</v>
      </c>
      <c r="K65" s="146">
        <v>102676.17</v>
      </c>
      <c r="L65" s="146">
        <v>1159250.05</v>
      </c>
      <c r="M65" s="146">
        <v>964379.95</v>
      </c>
      <c r="N65" s="146">
        <v>1508337.47</v>
      </c>
      <c r="O65" s="146">
        <v>8141531.9000000004</v>
      </c>
      <c r="P65" s="146">
        <v>278921.93</v>
      </c>
      <c r="Q65" s="146">
        <v>2249672.5499999998</v>
      </c>
      <c r="R65" s="146">
        <v>416403.37</v>
      </c>
      <c r="S65" s="146">
        <v>42537.18</v>
      </c>
      <c r="T65" s="146">
        <v>1325870.03</v>
      </c>
      <c r="U65" s="146">
        <f t="shared" ref="U65:BQ65" si="30">SUM(U66:U68)</f>
        <v>0</v>
      </c>
      <c r="V65" s="146">
        <f t="shared" si="30"/>
        <v>0</v>
      </c>
      <c r="W65" s="146">
        <f t="shared" si="30"/>
        <v>0</v>
      </c>
      <c r="X65" s="146">
        <f t="shared" si="30"/>
        <v>0</v>
      </c>
      <c r="Y65" s="146">
        <f t="shared" si="30"/>
        <v>0</v>
      </c>
      <c r="Z65" s="146">
        <f t="shared" si="30"/>
        <v>0</v>
      </c>
      <c r="AA65" s="146">
        <f t="shared" si="30"/>
        <v>0</v>
      </c>
      <c r="AB65" s="146">
        <f t="shared" si="30"/>
        <v>0</v>
      </c>
      <c r="AC65" s="146">
        <f t="shared" si="30"/>
        <v>0</v>
      </c>
      <c r="AD65" s="146">
        <f t="shared" si="30"/>
        <v>0</v>
      </c>
      <c r="AE65" s="146">
        <f t="shared" si="30"/>
        <v>0</v>
      </c>
      <c r="AF65" s="146">
        <f t="shared" si="30"/>
        <v>0</v>
      </c>
      <c r="AG65" s="146">
        <f t="shared" si="30"/>
        <v>0</v>
      </c>
      <c r="AH65" s="146">
        <f t="shared" si="30"/>
        <v>0</v>
      </c>
      <c r="AI65" s="146">
        <f t="shared" si="30"/>
        <v>0</v>
      </c>
      <c r="AJ65" s="146">
        <f t="shared" si="30"/>
        <v>0</v>
      </c>
      <c r="AK65" s="146">
        <f t="shared" si="30"/>
        <v>0</v>
      </c>
      <c r="AL65" s="146">
        <f t="shared" si="30"/>
        <v>0</v>
      </c>
      <c r="AM65" s="146">
        <f t="shared" si="30"/>
        <v>0</v>
      </c>
      <c r="AN65" s="146">
        <f t="shared" si="30"/>
        <v>0</v>
      </c>
      <c r="AO65" s="146">
        <f t="shared" si="30"/>
        <v>0</v>
      </c>
      <c r="AP65" s="146">
        <f t="shared" si="30"/>
        <v>0</v>
      </c>
      <c r="AQ65" s="146">
        <f t="shared" si="30"/>
        <v>0</v>
      </c>
      <c r="AR65" s="146">
        <f t="shared" si="30"/>
        <v>0</v>
      </c>
      <c r="AS65" s="146">
        <f t="shared" si="30"/>
        <v>0</v>
      </c>
      <c r="AT65" s="146">
        <f t="shared" si="30"/>
        <v>0</v>
      </c>
      <c r="AU65" s="146">
        <f t="shared" si="30"/>
        <v>0</v>
      </c>
      <c r="AV65" s="146">
        <f t="shared" si="30"/>
        <v>0</v>
      </c>
      <c r="AW65" s="146">
        <f t="shared" si="30"/>
        <v>0</v>
      </c>
      <c r="AX65" s="146">
        <f t="shared" si="30"/>
        <v>0</v>
      </c>
      <c r="AY65" s="146">
        <f t="shared" si="30"/>
        <v>0</v>
      </c>
      <c r="AZ65" s="146">
        <f t="shared" si="30"/>
        <v>0</v>
      </c>
      <c r="BA65" s="146">
        <f t="shared" si="30"/>
        <v>0</v>
      </c>
      <c r="BB65" s="146">
        <f t="shared" si="30"/>
        <v>0</v>
      </c>
      <c r="BC65" s="146">
        <f t="shared" si="30"/>
        <v>0</v>
      </c>
      <c r="BD65" s="146">
        <f t="shared" si="30"/>
        <v>0</v>
      </c>
      <c r="BE65" s="146">
        <f t="shared" si="30"/>
        <v>0</v>
      </c>
      <c r="BF65" s="146">
        <f t="shared" si="30"/>
        <v>0</v>
      </c>
      <c r="BG65" s="146">
        <f t="shared" si="30"/>
        <v>0</v>
      </c>
      <c r="BH65" s="146">
        <f t="shared" si="30"/>
        <v>0</v>
      </c>
      <c r="BI65" s="146">
        <f t="shared" si="30"/>
        <v>0</v>
      </c>
      <c r="BJ65" s="146">
        <f t="shared" si="30"/>
        <v>0</v>
      </c>
      <c r="BK65" s="146">
        <f t="shared" si="30"/>
        <v>0</v>
      </c>
      <c r="BL65" s="146">
        <f t="shared" si="30"/>
        <v>0</v>
      </c>
      <c r="BM65" s="146">
        <f t="shared" si="30"/>
        <v>0</v>
      </c>
      <c r="BN65" s="146">
        <f t="shared" si="30"/>
        <v>0</v>
      </c>
      <c r="BO65" s="146">
        <f t="shared" si="30"/>
        <v>0</v>
      </c>
      <c r="BP65" s="146">
        <f t="shared" si="30"/>
        <v>0</v>
      </c>
      <c r="BQ65" s="146">
        <f t="shared" si="30"/>
        <v>0</v>
      </c>
      <c r="BR65" s="146">
        <f t="shared" ref="BR65:BV65" si="31">SUM(BR66:BR68)</f>
        <v>0</v>
      </c>
      <c r="BS65" s="146">
        <f t="shared" si="31"/>
        <v>0</v>
      </c>
      <c r="BT65" s="146">
        <f t="shared" si="31"/>
        <v>0</v>
      </c>
      <c r="BU65" s="146">
        <f t="shared" si="31"/>
        <v>0</v>
      </c>
      <c r="BV65" s="146">
        <f t="shared" si="31"/>
        <v>0</v>
      </c>
      <c r="BW65" s="146">
        <f t="shared" ref="BW65" si="32">SUM(BW66:BW68)</f>
        <v>0</v>
      </c>
    </row>
    <row r="66" spans="1:75" ht="15" customHeight="1" x14ac:dyDescent="0.35">
      <c r="A66" s="104">
        <v>57</v>
      </c>
      <c r="B66" s="43" t="s">
        <v>9</v>
      </c>
      <c r="C66" s="110">
        <f t="shared" si="0"/>
        <v>0</v>
      </c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</row>
    <row r="67" spans="1:75" ht="15" customHeight="1" x14ac:dyDescent="0.35">
      <c r="A67" s="104">
        <v>58</v>
      </c>
      <c r="B67" s="43" t="s">
        <v>10</v>
      </c>
      <c r="C67" s="110">
        <f t="shared" si="0"/>
        <v>0</v>
      </c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</row>
    <row r="68" spans="1:75" ht="15" customHeight="1" x14ac:dyDescent="0.35">
      <c r="A68" s="104">
        <v>59</v>
      </c>
      <c r="B68" s="43" t="s">
        <v>11</v>
      </c>
      <c r="C68" s="110">
        <f t="shared" si="0"/>
        <v>0</v>
      </c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</row>
    <row r="69" spans="1:75" ht="25" x14ac:dyDescent="0.35">
      <c r="A69" s="104">
        <v>60</v>
      </c>
      <c r="B69" s="68" t="s">
        <v>44</v>
      </c>
      <c r="C69" s="116">
        <f t="shared" si="0"/>
        <v>161885281.52000001</v>
      </c>
      <c r="D69" s="116">
        <f>SUM(D59:D65)</f>
        <v>6527690.870000001</v>
      </c>
      <c r="E69" s="116">
        <f t="shared" ref="E69" si="33">SUM(E59:E65)</f>
        <v>4116370.57</v>
      </c>
      <c r="F69" s="116">
        <f t="shared" ref="F69:BQ69" si="34">SUM(F59:F65)</f>
        <v>10687148.439999999</v>
      </c>
      <c r="G69" s="116">
        <f t="shared" si="34"/>
        <v>6018680.3599999994</v>
      </c>
      <c r="H69" s="116">
        <f t="shared" si="34"/>
        <v>9375745.1600000001</v>
      </c>
      <c r="I69" s="116">
        <f t="shared" si="34"/>
        <v>4896757.7</v>
      </c>
      <c r="J69" s="116">
        <f t="shared" si="34"/>
        <v>2125272.4300000002</v>
      </c>
      <c r="K69" s="116">
        <f t="shared" si="34"/>
        <v>979679.27</v>
      </c>
      <c r="L69" s="116">
        <f t="shared" si="34"/>
        <v>8715710.8800000008</v>
      </c>
      <c r="M69" s="116">
        <f t="shared" si="34"/>
        <v>6332079.7500000009</v>
      </c>
      <c r="N69" s="116">
        <f t="shared" si="34"/>
        <v>12910917.470000001</v>
      </c>
      <c r="O69" s="116">
        <f t="shared" si="34"/>
        <v>57662237.200000003</v>
      </c>
      <c r="P69" s="116">
        <f t="shared" si="34"/>
        <v>2130621.7700000005</v>
      </c>
      <c r="Q69" s="116">
        <f t="shared" si="34"/>
        <v>15997593.699999999</v>
      </c>
      <c r="R69" s="116">
        <f t="shared" si="34"/>
        <v>4029424.04</v>
      </c>
      <c r="S69" s="116">
        <f t="shared" si="34"/>
        <v>338851.92999999993</v>
      </c>
      <c r="T69" s="116">
        <f t="shared" si="34"/>
        <v>9040499.9799999986</v>
      </c>
      <c r="U69" s="116">
        <f t="shared" si="34"/>
        <v>0</v>
      </c>
      <c r="V69" s="116">
        <f t="shared" si="34"/>
        <v>0</v>
      </c>
      <c r="W69" s="116">
        <f t="shared" si="34"/>
        <v>0</v>
      </c>
      <c r="X69" s="116">
        <f t="shared" si="34"/>
        <v>0</v>
      </c>
      <c r="Y69" s="116">
        <f t="shared" si="34"/>
        <v>0</v>
      </c>
      <c r="Z69" s="116">
        <f t="shared" si="34"/>
        <v>0</v>
      </c>
      <c r="AA69" s="116">
        <f t="shared" si="34"/>
        <v>0</v>
      </c>
      <c r="AB69" s="116">
        <f t="shared" si="34"/>
        <v>0</v>
      </c>
      <c r="AC69" s="116">
        <f t="shared" si="34"/>
        <v>0</v>
      </c>
      <c r="AD69" s="116">
        <f t="shared" si="34"/>
        <v>0</v>
      </c>
      <c r="AE69" s="116">
        <f t="shared" si="34"/>
        <v>0</v>
      </c>
      <c r="AF69" s="116">
        <f t="shared" si="34"/>
        <v>0</v>
      </c>
      <c r="AG69" s="116">
        <f t="shared" si="34"/>
        <v>0</v>
      </c>
      <c r="AH69" s="116">
        <f t="shared" si="34"/>
        <v>0</v>
      </c>
      <c r="AI69" s="116">
        <f t="shared" si="34"/>
        <v>0</v>
      </c>
      <c r="AJ69" s="116">
        <f t="shared" si="34"/>
        <v>0</v>
      </c>
      <c r="AK69" s="116">
        <f t="shared" si="34"/>
        <v>0</v>
      </c>
      <c r="AL69" s="116">
        <f t="shared" si="34"/>
        <v>0</v>
      </c>
      <c r="AM69" s="116">
        <f t="shared" si="34"/>
        <v>0</v>
      </c>
      <c r="AN69" s="116">
        <f t="shared" si="34"/>
        <v>0</v>
      </c>
      <c r="AO69" s="116">
        <f t="shared" si="34"/>
        <v>0</v>
      </c>
      <c r="AP69" s="116">
        <f t="shared" si="34"/>
        <v>0</v>
      </c>
      <c r="AQ69" s="116">
        <f t="shared" si="34"/>
        <v>0</v>
      </c>
      <c r="AR69" s="116">
        <f t="shared" si="34"/>
        <v>0</v>
      </c>
      <c r="AS69" s="116">
        <f t="shared" si="34"/>
        <v>0</v>
      </c>
      <c r="AT69" s="116">
        <f t="shared" si="34"/>
        <v>0</v>
      </c>
      <c r="AU69" s="116">
        <f t="shared" si="34"/>
        <v>0</v>
      </c>
      <c r="AV69" s="116">
        <f t="shared" si="34"/>
        <v>0</v>
      </c>
      <c r="AW69" s="116">
        <f t="shared" si="34"/>
        <v>0</v>
      </c>
      <c r="AX69" s="116">
        <f t="shared" si="34"/>
        <v>0</v>
      </c>
      <c r="AY69" s="116">
        <f t="shared" si="34"/>
        <v>0</v>
      </c>
      <c r="AZ69" s="116">
        <f t="shared" si="34"/>
        <v>0</v>
      </c>
      <c r="BA69" s="116">
        <f t="shared" si="34"/>
        <v>0</v>
      </c>
      <c r="BB69" s="116">
        <f t="shared" si="34"/>
        <v>0</v>
      </c>
      <c r="BC69" s="116">
        <f t="shared" si="34"/>
        <v>0</v>
      </c>
      <c r="BD69" s="116">
        <f t="shared" si="34"/>
        <v>0</v>
      </c>
      <c r="BE69" s="116">
        <f t="shared" si="34"/>
        <v>0</v>
      </c>
      <c r="BF69" s="116">
        <f t="shared" si="34"/>
        <v>0</v>
      </c>
      <c r="BG69" s="116">
        <f t="shared" si="34"/>
        <v>0</v>
      </c>
      <c r="BH69" s="116">
        <f t="shared" si="34"/>
        <v>0</v>
      </c>
      <c r="BI69" s="116">
        <f t="shared" si="34"/>
        <v>0</v>
      </c>
      <c r="BJ69" s="116">
        <f t="shared" si="34"/>
        <v>0</v>
      </c>
      <c r="BK69" s="116">
        <f t="shared" si="34"/>
        <v>0</v>
      </c>
      <c r="BL69" s="116">
        <f t="shared" si="34"/>
        <v>0</v>
      </c>
      <c r="BM69" s="116">
        <f t="shared" si="34"/>
        <v>0</v>
      </c>
      <c r="BN69" s="116">
        <f t="shared" si="34"/>
        <v>0</v>
      </c>
      <c r="BO69" s="116">
        <f t="shared" si="34"/>
        <v>0</v>
      </c>
      <c r="BP69" s="116">
        <f t="shared" si="34"/>
        <v>0</v>
      </c>
      <c r="BQ69" s="116">
        <f t="shared" si="34"/>
        <v>0</v>
      </c>
      <c r="BR69" s="116">
        <f t="shared" ref="BR69:BV69" si="35">SUM(BR59:BR65)</f>
        <v>0</v>
      </c>
      <c r="BS69" s="116">
        <f t="shared" si="35"/>
        <v>0</v>
      </c>
      <c r="BT69" s="116">
        <f t="shared" si="35"/>
        <v>0</v>
      </c>
      <c r="BU69" s="116">
        <f t="shared" si="35"/>
        <v>0</v>
      </c>
      <c r="BV69" s="116">
        <f t="shared" si="35"/>
        <v>0</v>
      </c>
      <c r="BW69" s="116">
        <f t="shared" ref="BW69" si="36">SUM(BW59:BW65)</f>
        <v>0</v>
      </c>
    </row>
    <row r="70" spans="1:75" ht="15" customHeight="1" x14ac:dyDescent="0.35">
      <c r="A70" s="104">
        <v>61</v>
      </c>
      <c r="B70" s="118" t="s">
        <v>833</v>
      </c>
      <c r="C70" s="119">
        <f t="shared" si="0"/>
        <v>109884766.84999998</v>
      </c>
      <c r="D70" s="119">
        <f>SUM(D62:D65)</f>
        <v>3995970.5100000002</v>
      </c>
      <c r="E70" s="119">
        <f>SUM(E62:E65)</f>
        <v>2824501.06</v>
      </c>
      <c r="F70" s="119">
        <f t="shared" ref="F70:BQ70" si="37">SUM(F62:F65)</f>
        <v>10687148.439999999</v>
      </c>
      <c r="G70" s="119">
        <f t="shared" si="37"/>
        <v>4261040.8900000006</v>
      </c>
      <c r="H70" s="119">
        <f t="shared" si="37"/>
        <v>6606248.6800000006</v>
      </c>
      <c r="I70" s="119">
        <f t="shared" si="37"/>
        <v>3168377.5500000003</v>
      </c>
      <c r="J70" s="119">
        <f t="shared" si="37"/>
        <v>1505066.96</v>
      </c>
      <c r="K70" s="119">
        <f t="shared" si="37"/>
        <v>690700.69</v>
      </c>
      <c r="L70" s="119">
        <f t="shared" si="37"/>
        <v>5800998.2999999998</v>
      </c>
      <c r="M70" s="119">
        <f t="shared" si="37"/>
        <v>4070702.79</v>
      </c>
      <c r="N70" s="119">
        <f t="shared" si="37"/>
        <v>7703399.4299999997</v>
      </c>
      <c r="O70" s="119">
        <f t="shared" si="37"/>
        <v>38474531.909999996</v>
      </c>
      <c r="P70" s="119">
        <f t="shared" si="37"/>
        <v>1459768.22</v>
      </c>
      <c r="Q70" s="119">
        <f t="shared" si="37"/>
        <v>10022711.83</v>
      </c>
      <c r="R70" s="119">
        <f t="shared" si="37"/>
        <v>2418478.0499999998</v>
      </c>
      <c r="S70" s="119">
        <f t="shared" si="37"/>
        <v>216461.31999999998</v>
      </c>
      <c r="T70" s="119">
        <f t="shared" si="37"/>
        <v>5978660.2199999997</v>
      </c>
      <c r="U70" s="119">
        <f t="shared" si="37"/>
        <v>0</v>
      </c>
      <c r="V70" s="119">
        <f t="shared" si="37"/>
        <v>0</v>
      </c>
      <c r="W70" s="119">
        <f t="shared" si="37"/>
        <v>0</v>
      </c>
      <c r="X70" s="119">
        <f t="shared" si="37"/>
        <v>0</v>
      </c>
      <c r="Y70" s="119">
        <f t="shared" si="37"/>
        <v>0</v>
      </c>
      <c r="Z70" s="119">
        <f t="shared" si="37"/>
        <v>0</v>
      </c>
      <c r="AA70" s="119">
        <f t="shared" si="37"/>
        <v>0</v>
      </c>
      <c r="AB70" s="119">
        <f t="shared" si="37"/>
        <v>0</v>
      </c>
      <c r="AC70" s="119">
        <f t="shared" si="37"/>
        <v>0</v>
      </c>
      <c r="AD70" s="119">
        <f t="shared" si="37"/>
        <v>0</v>
      </c>
      <c r="AE70" s="119">
        <f t="shared" si="37"/>
        <v>0</v>
      </c>
      <c r="AF70" s="119">
        <f t="shared" si="37"/>
        <v>0</v>
      </c>
      <c r="AG70" s="119">
        <f t="shared" si="37"/>
        <v>0</v>
      </c>
      <c r="AH70" s="119">
        <f t="shared" si="37"/>
        <v>0</v>
      </c>
      <c r="AI70" s="119">
        <f t="shared" si="37"/>
        <v>0</v>
      </c>
      <c r="AJ70" s="119">
        <f t="shared" si="37"/>
        <v>0</v>
      </c>
      <c r="AK70" s="119">
        <f t="shared" si="37"/>
        <v>0</v>
      </c>
      <c r="AL70" s="119">
        <f t="shared" si="37"/>
        <v>0</v>
      </c>
      <c r="AM70" s="119">
        <f t="shared" si="37"/>
        <v>0</v>
      </c>
      <c r="AN70" s="119">
        <f t="shared" si="37"/>
        <v>0</v>
      </c>
      <c r="AO70" s="119">
        <f t="shared" si="37"/>
        <v>0</v>
      </c>
      <c r="AP70" s="119">
        <f t="shared" si="37"/>
        <v>0</v>
      </c>
      <c r="AQ70" s="119">
        <f t="shared" si="37"/>
        <v>0</v>
      </c>
      <c r="AR70" s="119">
        <f t="shared" si="37"/>
        <v>0</v>
      </c>
      <c r="AS70" s="119">
        <f t="shared" si="37"/>
        <v>0</v>
      </c>
      <c r="AT70" s="119">
        <f t="shared" si="37"/>
        <v>0</v>
      </c>
      <c r="AU70" s="119">
        <f t="shared" si="37"/>
        <v>0</v>
      </c>
      <c r="AV70" s="119">
        <f t="shared" si="37"/>
        <v>0</v>
      </c>
      <c r="AW70" s="119">
        <f t="shared" si="37"/>
        <v>0</v>
      </c>
      <c r="AX70" s="119">
        <f t="shared" si="37"/>
        <v>0</v>
      </c>
      <c r="AY70" s="119">
        <f t="shared" si="37"/>
        <v>0</v>
      </c>
      <c r="AZ70" s="119">
        <f t="shared" si="37"/>
        <v>0</v>
      </c>
      <c r="BA70" s="119">
        <f t="shared" si="37"/>
        <v>0</v>
      </c>
      <c r="BB70" s="119">
        <f t="shared" si="37"/>
        <v>0</v>
      </c>
      <c r="BC70" s="119">
        <f t="shared" si="37"/>
        <v>0</v>
      </c>
      <c r="BD70" s="119">
        <f t="shared" si="37"/>
        <v>0</v>
      </c>
      <c r="BE70" s="119">
        <f t="shared" si="37"/>
        <v>0</v>
      </c>
      <c r="BF70" s="119">
        <f t="shared" si="37"/>
        <v>0</v>
      </c>
      <c r="BG70" s="119">
        <f t="shared" si="37"/>
        <v>0</v>
      </c>
      <c r="BH70" s="119">
        <f t="shared" si="37"/>
        <v>0</v>
      </c>
      <c r="BI70" s="119">
        <f t="shared" si="37"/>
        <v>0</v>
      </c>
      <c r="BJ70" s="119">
        <f t="shared" si="37"/>
        <v>0</v>
      </c>
      <c r="BK70" s="119">
        <f t="shared" si="37"/>
        <v>0</v>
      </c>
      <c r="BL70" s="119">
        <f t="shared" si="37"/>
        <v>0</v>
      </c>
      <c r="BM70" s="119">
        <f t="shared" si="37"/>
        <v>0</v>
      </c>
      <c r="BN70" s="119">
        <f t="shared" si="37"/>
        <v>0</v>
      </c>
      <c r="BO70" s="119">
        <f t="shared" si="37"/>
        <v>0</v>
      </c>
      <c r="BP70" s="119">
        <f t="shared" si="37"/>
        <v>0</v>
      </c>
      <c r="BQ70" s="119">
        <f t="shared" si="37"/>
        <v>0</v>
      </c>
      <c r="BR70" s="119">
        <f t="shared" ref="BR70:BV70" si="38">SUM(BR62:BR65)</f>
        <v>0</v>
      </c>
      <c r="BS70" s="119">
        <f t="shared" si="38"/>
        <v>0</v>
      </c>
      <c r="BT70" s="119">
        <f t="shared" si="38"/>
        <v>0</v>
      </c>
      <c r="BU70" s="119">
        <f t="shared" si="38"/>
        <v>0</v>
      </c>
      <c r="BV70" s="119">
        <f t="shared" si="38"/>
        <v>0</v>
      </c>
      <c r="BW70" s="119">
        <f t="shared" ref="BW70" si="39">SUM(BW62:BW65)</f>
        <v>0</v>
      </c>
    </row>
    <row r="71" spans="1:75" ht="15" customHeight="1" x14ac:dyDescent="0.35">
      <c r="A71" s="120">
        <v>62</v>
      </c>
      <c r="B71" s="121" t="s">
        <v>43</v>
      </c>
      <c r="C71" s="122">
        <f t="shared" ref="C71:E71" si="40">C70/C69</f>
        <v>0.67878170157442219</v>
      </c>
      <c r="D71" s="122">
        <f t="shared" si="40"/>
        <v>0.61215682384175152</v>
      </c>
      <c r="E71" s="122">
        <f t="shared" si="40"/>
        <v>0.68616297098829959</v>
      </c>
      <c r="F71" s="122">
        <f t="shared" ref="F71:BQ71" si="41">F70/F69</f>
        <v>1</v>
      </c>
      <c r="G71" s="122">
        <f t="shared" si="41"/>
        <v>0.70796929478408133</v>
      </c>
      <c r="H71" s="122">
        <f t="shared" si="41"/>
        <v>0.70461052079192821</v>
      </c>
      <c r="I71" s="122">
        <f t="shared" si="41"/>
        <v>0.6470358028946378</v>
      </c>
      <c r="J71" s="122">
        <f t="shared" si="41"/>
        <v>0.7081760148744789</v>
      </c>
      <c r="K71" s="122">
        <f t="shared" si="41"/>
        <v>0.7050273606381402</v>
      </c>
      <c r="L71" s="122">
        <f t="shared" si="41"/>
        <v>0.66557947823987473</v>
      </c>
      <c r="M71" s="122">
        <f t="shared" si="41"/>
        <v>0.6428697917141678</v>
      </c>
      <c r="N71" s="122">
        <f t="shared" si="41"/>
        <v>0.59665778577701645</v>
      </c>
      <c r="O71" s="122">
        <f t="shared" si="41"/>
        <v>0.66723966634440601</v>
      </c>
      <c r="P71" s="122">
        <f t="shared" si="41"/>
        <v>0.6851371935432724</v>
      </c>
      <c r="Q71" s="122">
        <f t="shared" si="41"/>
        <v>0.62651371312174287</v>
      </c>
      <c r="R71" s="122">
        <f t="shared" si="41"/>
        <v>0.60020440291014887</v>
      </c>
      <c r="S71" s="122">
        <f t="shared" si="41"/>
        <v>0.63880798908242908</v>
      </c>
      <c r="T71" s="122">
        <f t="shared" si="41"/>
        <v>0.66131964307575841</v>
      </c>
      <c r="U71" s="122" t="e">
        <f t="shared" si="41"/>
        <v>#DIV/0!</v>
      </c>
      <c r="V71" s="122" t="e">
        <f t="shared" si="41"/>
        <v>#DIV/0!</v>
      </c>
      <c r="W71" s="122" t="e">
        <f t="shared" si="41"/>
        <v>#DIV/0!</v>
      </c>
      <c r="X71" s="122" t="e">
        <f t="shared" si="41"/>
        <v>#DIV/0!</v>
      </c>
      <c r="Y71" s="122" t="e">
        <f t="shared" si="41"/>
        <v>#DIV/0!</v>
      </c>
      <c r="Z71" s="122" t="e">
        <f t="shared" si="41"/>
        <v>#DIV/0!</v>
      </c>
      <c r="AA71" s="122" t="e">
        <f t="shared" si="41"/>
        <v>#DIV/0!</v>
      </c>
      <c r="AB71" s="122" t="e">
        <f t="shared" si="41"/>
        <v>#DIV/0!</v>
      </c>
      <c r="AC71" s="122" t="e">
        <f t="shared" si="41"/>
        <v>#DIV/0!</v>
      </c>
      <c r="AD71" s="122" t="e">
        <f t="shared" si="41"/>
        <v>#DIV/0!</v>
      </c>
      <c r="AE71" s="122" t="e">
        <f t="shared" si="41"/>
        <v>#DIV/0!</v>
      </c>
      <c r="AF71" s="122" t="e">
        <f t="shared" si="41"/>
        <v>#DIV/0!</v>
      </c>
      <c r="AG71" s="122" t="e">
        <f t="shared" si="41"/>
        <v>#DIV/0!</v>
      </c>
      <c r="AH71" s="122" t="e">
        <f t="shared" si="41"/>
        <v>#DIV/0!</v>
      </c>
      <c r="AI71" s="122" t="e">
        <f t="shared" si="41"/>
        <v>#DIV/0!</v>
      </c>
      <c r="AJ71" s="122" t="e">
        <f t="shared" si="41"/>
        <v>#DIV/0!</v>
      </c>
      <c r="AK71" s="122" t="e">
        <f t="shared" si="41"/>
        <v>#DIV/0!</v>
      </c>
      <c r="AL71" s="122" t="e">
        <f t="shared" si="41"/>
        <v>#DIV/0!</v>
      </c>
      <c r="AM71" s="122" t="e">
        <f t="shared" si="41"/>
        <v>#DIV/0!</v>
      </c>
      <c r="AN71" s="122" t="e">
        <f t="shared" si="41"/>
        <v>#DIV/0!</v>
      </c>
      <c r="AO71" s="122" t="e">
        <f t="shared" si="41"/>
        <v>#DIV/0!</v>
      </c>
      <c r="AP71" s="122" t="e">
        <f t="shared" si="41"/>
        <v>#DIV/0!</v>
      </c>
      <c r="AQ71" s="122" t="e">
        <f t="shared" si="41"/>
        <v>#DIV/0!</v>
      </c>
      <c r="AR71" s="122" t="e">
        <f t="shared" si="41"/>
        <v>#DIV/0!</v>
      </c>
      <c r="AS71" s="122" t="e">
        <f t="shared" si="41"/>
        <v>#DIV/0!</v>
      </c>
      <c r="AT71" s="122" t="e">
        <f t="shared" si="41"/>
        <v>#DIV/0!</v>
      </c>
      <c r="AU71" s="122" t="e">
        <f t="shared" si="41"/>
        <v>#DIV/0!</v>
      </c>
      <c r="AV71" s="122" t="e">
        <f t="shared" si="41"/>
        <v>#DIV/0!</v>
      </c>
      <c r="AW71" s="122" t="e">
        <f t="shared" si="41"/>
        <v>#DIV/0!</v>
      </c>
      <c r="AX71" s="122" t="e">
        <f t="shared" si="41"/>
        <v>#DIV/0!</v>
      </c>
      <c r="AY71" s="122" t="e">
        <f t="shared" si="41"/>
        <v>#DIV/0!</v>
      </c>
      <c r="AZ71" s="122" t="e">
        <f t="shared" si="41"/>
        <v>#DIV/0!</v>
      </c>
      <c r="BA71" s="122" t="e">
        <f t="shared" si="41"/>
        <v>#DIV/0!</v>
      </c>
      <c r="BB71" s="122" t="e">
        <f t="shared" si="41"/>
        <v>#DIV/0!</v>
      </c>
      <c r="BC71" s="122" t="e">
        <f t="shared" si="41"/>
        <v>#DIV/0!</v>
      </c>
      <c r="BD71" s="122" t="e">
        <f t="shared" si="41"/>
        <v>#DIV/0!</v>
      </c>
      <c r="BE71" s="122" t="e">
        <f t="shared" si="41"/>
        <v>#DIV/0!</v>
      </c>
      <c r="BF71" s="122" t="e">
        <f t="shared" si="41"/>
        <v>#DIV/0!</v>
      </c>
      <c r="BG71" s="122" t="e">
        <f t="shared" si="41"/>
        <v>#DIV/0!</v>
      </c>
      <c r="BH71" s="122" t="e">
        <f t="shared" si="41"/>
        <v>#DIV/0!</v>
      </c>
      <c r="BI71" s="122" t="e">
        <f t="shared" si="41"/>
        <v>#DIV/0!</v>
      </c>
      <c r="BJ71" s="122" t="e">
        <f t="shared" si="41"/>
        <v>#DIV/0!</v>
      </c>
      <c r="BK71" s="122" t="e">
        <f t="shared" si="41"/>
        <v>#DIV/0!</v>
      </c>
      <c r="BL71" s="122" t="e">
        <f t="shared" si="41"/>
        <v>#DIV/0!</v>
      </c>
      <c r="BM71" s="122" t="e">
        <f t="shared" si="41"/>
        <v>#DIV/0!</v>
      </c>
      <c r="BN71" s="122" t="e">
        <f t="shared" si="41"/>
        <v>#DIV/0!</v>
      </c>
      <c r="BO71" s="122" t="e">
        <f t="shared" si="41"/>
        <v>#DIV/0!</v>
      </c>
      <c r="BP71" s="122" t="e">
        <f t="shared" si="41"/>
        <v>#DIV/0!</v>
      </c>
      <c r="BQ71" s="122" t="e">
        <f t="shared" si="41"/>
        <v>#DIV/0!</v>
      </c>
      <c r="BR71" s="122" t="e">
        <f t="shared" ref="BR71:BV71" si="42">BR70/BR69</f>
        <v>#DIV/0!</v>
      </c>
      <c r="BS71" s="122" t="e">
        <f t="shared" si="42"/>
        <v>#DIV/0!</v>
      </c>
      <c r="BT71" s="122" t="e">
        <f t="shared" si="42"/>
        <v>#DIV/0!</v>
      </c>
      <c r="BU71" s="122" t="e">
        <f t="shared" si="42"/>
        <v>#DIV/0!</v>
      </c>
      <c r="BV71" s="122" t="e">
        <f t="shared" si="42"/>
        <v>#DIV/0!</v>
      </c>
      <c r="BW71" s="122" t="e">
        <f t="shared" ref="BW71" si="43">BW70/BW69</f>
        <v>#DIV/0!</v>
      </c>
    </row>
    <row r="72" spans="1:75" ht="61.5" customHeight="1" x14ac:dyDescent="0.35">
      <c r="A72" s="123">
        <v>63</v>
      </c>
      <c r="B72" s="138" t="s">
        <v>836</v>
      </c>
      <c r="C72" s="86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79"/>
    </row>
    <row r="73" spans="1:75" x14ac:dyDescent="0.35">
      <c r="B73" s="73"/>
      <c r="C73" s="124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  <c r="BF73" s="125"/>
      <c r="BG73" s="125"/>
      <c r="BH73" s="125"/>
      <c r="BI73" s="125"/>
      <c r="BJ73" s="125"/>
      <c r="BK73" s="125"/>
      <c r="BL73" s="125"/>
      <c r="BM73" s="125"/>
      <c r="BN73" s="125"/>
      <c r="BO73" s="125"/>
      <c r="BP73" s="125"/>
      <c r="BQ73" s="125"/>
      <c r="BR73" s="125"/>
      <c r="BS73" s="125"/>
      <c r="BT73" s="125"/>
      <c r="BU73" s="125"/>
    </row>
    <row r="74" spans="1:75" s="127" customFormat="1" x14ac:dyDescent="0.35">
      <c r="A74" s="21"/>
      <c r="B74" s="76"/>
      <c r="C74" s="124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26"/>
      <c r="AZ74" s="126"/>
      <c r="BA74" s="126"/>
      <c r="BB74" s="126"/>
      <c r="BC74" s="126"/>
      <c r="BD74" s="126"/>
      <c r="BE74" s="126"/>
      <c r="BF74" s="126"/>
      <c r="BG74" s="126"/>
      <c r="BH74" s="126"/>
      <c r="BI74" s="126"/>
      <c r="BJ74" s="126"/>
      <c r="BK74" s="126"/>
      <c r="BL74" s="126"/>
      <c r="BM74" s="126"/>
      <c r="BN74" s="126"/>
      <c r="BO74" s="126"/>
      <c r="BP74" s="126"/>
      <c r="BQ74" s="126"/>
      <c r="BR74" s="126"/>
      <c r="BS74" s="126"/>
      <c r="BT74" s="126"/>
      <c r="BU74" s="126"/>
      <c r="BV74" s="21"/>
      <c r="BW74" s="21"/>
    </row>
    <row r="75" spans="1:75" x14ac:dyDescent="0.35">
      <c r="A75" s="21"/>
      <c r="C75" s="124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</row>
    <row r="76" spans="1:75" x14ac:dyDescent="0.35">
      <c r="A76" s="21"/>
      <c r="C76" s="124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  <c r="BH76" s="126"/>
      <c r="BI76" s="126"/>
      <c r="BJ76" s="126"/>
      <c r="BK76" s="126"/>
      <c r="BL76" s="126"/>
      <c r="BM76" s="126"/>
      <c r="BN76" s="126"/>
      <c r="BO76" s="126"/>
      <c r="BP76" s="126"/>
      <c r="BQ76" s="126"/>
      <c r="BR76" s="126"/>
      <c r="BS76" s="126"/>
      <c r="BT76" s="126"/>
      <c r="BU76" s="126"/>
      <c r="BW76" s="127"/>
    </row>
    <row r="77" spans="1:75" x14ac:dyDescent="0.35">
      <c r="A77" s="21"/>
      <c r="C77" s="124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/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7"/>
    </row>
    <row r="78" spans="1:75" x14ac:dyDescent="0.35">
      <c r="A78" s="127"/>
      <c r="B78" s="128"/>
      <c r="C78" s="129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</row>
    <row r="79" spans="1:75" x14ac:dyDescent="0.35">
      <c r="A79" s="21"/>
      <c r="C79" s="124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26"/>
      <c r="BR79" s="126"/>
      <c r="BS79" s="126"/>
      <c r="BT79" s="126"/>
      <c r="BU79" s="126"/>
    </row>
    <row r="80" spans="1:75" x14ac:dyDescent="0.35">
      <c r="A80" s="21"/>
      <c r="C80" s="124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26"/>
      <c r="BD80" s="126"/>
      <c r="BE80" s="126"/>
      <c r="BF80" s="126"/>
      <c r="BG80" s="126"/>
      <c r="BH80" s="126"/>
      <c r="BI80" s="126"/>
      <c r="BJ80" s="126"/>
      <c r="BK80" s="126"/>
      <c r="BL80" s="126"/>
      <c r="BM80" s="126"/>
      <c r="BN80" s="126"/>
      <c r="BO80" s="126"/>
      <c r="BP80" s="126"/>
      <c r="BQ80" s="126"/>
      <c r="BR80" s="126"/>
      <c r="BS80" s="126"/>
      <c r="BT80" s="126"/>
      <c r="BU80" s="126"/>
    </row>
    <row r="81" spans="1:73" x14ac:dyDescent="0.35">
      <c r="A81" s="21"/>
      <c r="C81" s="124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</row>
    <row r="82" spans="1:73" x14ac:dyDescent="0.35">
      <c r="A82" s="21"/>
      <c r="C82" s="124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</row>
    <row r="83" spans="1:73" x14ac:dyDescent="0.35">
      <c r="A83" s="21"/>
      <c r="C83" s="124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</row>
    <row r="84" spans="1:73" x14ac:dyDescent="0.35">
      <c r="A84" s="21"/>
      <c r="C84" s="124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126"/>
      <c r="BI84" s="126"/>
      <c r="BJ84" s="126"/>
      <c r="BK84" s="126"/>
      <c r="BL84" s="126"/>
      <c r="BM84" s="126"/>
      <c r="BN84" s="126"/>
      <c r="BO84" s="126"/>
      <c r="BP84" s="126"/>
      <c r="BQ84" s="126"/>
      <c r="BR84" s="126"/>
      <c r="BS84" s="126"/>
      <c r="BT84" s="126"/>
      <c r="BU84" s="126"/>
    </row>
    <row r="85" spans="1:73" x14ac:dyDescent="0.35">
      <c r="A85" s="21"/>
      <c r="C85" s="124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6"/>
      <c r="AX85" s="126"/>
      <c r="AY85" s="126"/>
      <c r="AZ85" s="126"/>
      <c r="BA85" s="126"/>
      <c r="BB85" s="126"/>
      <c r="BC85" s="126"/>
      <c r="BD85" s="126"/>
      <c r="BE85" s="126"/>
      <c r="BF85" s="126"/>
      <c r="BG85" s="126"/>
      <c r="BH85" s="126"/>
      <c r="BI85" s="126"/>
      <c r="BJ85" s="126"/>
      <c r="BK85" s="126"/>
      <c r="BL85" s="126"/>
      <c r="BM85" s="126"/>
      <c r="BN85" s="126"/>
      <c r="BO85" s="126"/>
      <c r="BP85" s="126"/>
      <c r="BQ85" s="126"/>
      <c r="BR85" s="126"/>
      <c r="BS85" s="126"/>
      <c r="BT85" s="126"/>
      <c r="BU85" s="126"/>
    </row>
    <row r="86" spans="1:73" x14ac:dyDescent="0.35">
      <c r="A86" s="21"/>
      <c r="C86" s="124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  <c r="BC86" s="126"/>
      <c r="BD86" s="126"/>
      <c r="BE86" s="126"/>
      <c r="BF86" s="126"/>
      <c r="BG86" s="126"/>
      <c r="BH86" s="126"/>
      <c r="BI86" s="126"/>
      <c r="BJ86" s="126"/>
      <c r="BK86" s="126"/>
      <c r="BL86" s="126"/>
      <c r="BM86" s="126"/>
      <c r="BN86" s="126"/>
      <c r="BO86" s="126"/>
      <c r="BP86" s="126"/>
      <c r="BQ86" s="126"/>
      <c r="BR86" s="126"/>
      <c r="BS86" s="126"/>
      <c r="BT86" s="126"/>
      <c r="BU86" s="126"/>
    </row>
    <row r="87" spans="1:73" x14ac:dyDescent="0.35">
      <c r="A87" s="21"/>
      <c r="C87" s="124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  <c r="BH87" s="126"/>
      <c r="BI87" s="126"/>
      <c r="BJ87" s="126"/>
      <c r="BK87" s="126"/>
      <c r="BL87" s="126"/>
      <c r="BM87" s="126"/>
      <c r="BN87" s="126"/>
      <c r="BO87" s="126"/>
      <c r="BP87" s="126"/>
      <c r="BQ87" s="126"/>
      <c r="BR87" s="126"/>
      <c r="BS87" s="126"/>
      <c r="BT87" s="126"/>
      <c r="BU87" s="126"/>
    </row>
    <row r="88" spans="1:73" x14ac:dyDescent="0.35">
      <c r="A88" s="21"/>
      <c r="C88" s="124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  <c r="BR88" s="126"/>
      <c r="BS88" s="126"/>
      <c r="BT88" s="126"/>
      <c r="BU88" s="126"/>
    </row>
    <row r="89" spans="1:73" x14ac:dyDescent="0.35">
      <c r="A89" s="21"/>
      <c r="C89" s="124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  <c r="BJ89" s="126"/>
      <c r="BK89" s="126"/>
      <c r="BL89" s="126"/>
      <c r="BM89" s="126"/>
      <c r="BN89" s="126"/>
      <c r="BO89" s="126"/>
      <c r="BP89" s="126"/>
      <c r="BQ89" s="126"/>
      <c r="BR89" s="126"/>
      <c r="BS89" s="126"/>
      <c r="BT89" s="126"/>
      <c r="BU89" s="126"/>
    </row>
    <row r="90" spans="1:73" x14ac:dyDescent="0.35">
      <c r="A90" s="21"/>
      <c r="C90" s="124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  <c r="BJ90" s="126"/>
      <c r="BK90" s="126"/>
      <c r="BL90" s="126"/>
      <c r="BM90" s="126"/>
      <c r="BN90" s="126"/>
      <c r="BO90" s="126"/>
      <c r="BP90" s="126"/>
      <c r="BQ90" s="126"/>
      <c r="BR90" s="126"/>
      <c r="BS90" s="126"/>
      <c r="BT90" s="126"/>
      <c r="BU90" s="126"/>
    </row>
    <row r="91" spans="1:73" x14ac:dyDescent="0.35">
      <c r="A91" s="21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6"/>
      <c r="BJ91" s="126"/>
      <c r="BK91" s="126"/>
      <c r="BL91" s="126"/>
      <c r="BM91" s="126"/>
      <c r="BN91" s="126"/>
      <c r="BO91" s="126"/>
      <c r="BP91" s="126"/>
      <c r="BQ91" s="126"/>
      <c r="BR91" s="126"/>
      <c r="BS91" s="126"/>
      <c r="BT91" s="126"/>
      <c r="BU91" s="126"/>
    </row>
    <row r="92" spans="1:73" x14ac:dyDescent="0.35">
      <c r="A92" s="21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  <c r="BP92" s="126"/>
      <c r="BQ92" s="126"/>
      <c r="BR92" s="126"/>
      <c r="BS92" s="126"/>
      <c r="BT92" s="126"/>
      <c r="BU92" s="126"/>
    </row>
    <row r="93" spans="1:73" x14ac:dyDescent="0.35">
      <c r="A93" s="21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126"/>
      <c r="BD93" s="126"/>
      <c r="BE93" s="126"/>
      <c r="BF93" s="126"/>
      <c r="BG93" s="126"/>
      <c r="BH93" s="126"/>
      <c r="BI93" s="126"/>
      <c r="BJ93" s="126"/>
      <c r="BK93" s="126"/>
      <c r="BL93" s="126"/>
      <c r="BM93" s="126"/>
      <c r="BN93" s="126"/>
      <c r="BO93" s="126"/>
      <c r="BP93" s="126"/>
      <c r="BQ93" s="126"/>
      <c r="BR93" s="126"/>
      <c r="BS93" s="126"/>
      <c r="BT93" s="126"/>
      <c r="BU93" s="126"/>
    </row>
    <row r="94" spans="1:73" x14ac:dyDescent="0.35">
      <c r="A94" s="21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  <c r="AZ94" s="126"/>
      <c r="BA94" s="126"/>
      <c r="BB94" s="126"/>
      <c r="BC94" s="126"/>
      <c r="BD94" s="126"/>
      <c r="BE94" s="126"/>
      <c r="BF94" s="126"/>
      <c r="BG94" s="126"/>
      <c r="BH94" s="126"/>
      <c r="BI94" s="126"/>
      <c r="BJ94" s="126"/>
      <c r="BK94" s="126"/>
      <c r="BL94" s="126"/>
      <c r="BM94" s="126"/>
      <c r="BN94" s="126"/>
      <c r="BO94" s="126"/>
      <c r="BP94" s="126"/>
      <c r="BQ94" s="126"/>
      <c r="BR94" s="126"/>
      <c r="BS94" s="126"/>
      <c r="BT94" s="126"/>
      <c r="BU94" s="126"/>
    </row>
  </sheetData>
  <sheetProtection password="A027" sheet="1" formatColumns="0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100-000000000000}">
      <formula1>Counties</formula1>
    </dataValidation>
  </dataValidations>
  <printOptions horizontalCentered="1"/>
  <pageMargins left="0.7" right="0.7" top="0.75" bottom="0.75" header="0.3" footer="0.3"/>
  <pageSetup paperSize="5" scale="39" orientation="landscape" r:id="rId1"/>
  <headerFooter>
    <oddFooter>&amp;C&amp;P of &amp;N&amp;R&amp;D&amp;T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100-000001000000}">
          <x14:formula1>
            <xm:f>Reference!$C$2:$C$81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1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81"/>
  <sheetViews>
    <sheetView zoomScaleNormal="100" workbookViewId="0">
      <pane xSplit="7" ySplit="2" topLeftCell="H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4.5" x14ac:dyDescent="0.35"/>
  <cols>
    <col min="1" max="1" width="13.81640625" bestFit="1" customWidth="1"/>
    <col min="3" max="3" width="13.54296875" bestFit="1" customWidth="1"/>
    <col min="6" max="6" width="15.81640625" bestFit="1" customWidth="1"/>
    <col min="7" max="7" width="23.1796875" bestFit="1" customWidth="1"/>
    <col min="9" max="9" width="19.453125" bestFit="1" customWidth="1"/>
    <col min="10" max="10" width="14.1796875" bestFit="1" customWidth="1"/>
    <col min="11" max="11" width="18" bestFit="1" customWidth="1"/>
    <col min="12" max="12" width="15" bestFit="1" customWidth="1"/>
    <col min="13" max="13" width="22.81640625" bestFit="1" customWidth="1"/>
    <col min="14" max="14" width="18.1796875" bestFit="1" customWidth="1"/>
    <col min="15" max="15" width="21.453125" bestFit="1" customWidth="1"/>
    <col min="16" max="16" width="18.54296875" bestFit="1" customWidth="1"/>
    <col min="17" max="17" width="14.453125" bestFit="1" customWidth="1"/>
    <col min="18" max="18" width="18.81640625" bestFit="1" customWidth="1"/>
    <col min="19" max="19" width="17.81640625" bestFit="1" customWidth="1"/>
    <col min="20" max="20" width="13.453125" bestFit="1" customWidth="1"/>
    <col min="21" max="22" width="17.1796875" bestFit="1" customWidth="1"/>
    <col min="23" max="23" width="16.453125" bestFit="1" customWidth="1"/>
    <col min="24" max="24" width="18.453125" bestFit="1" customWidth="1"/>
    <col min="25" max="25" width="24.1796875" bestFit="1" customWidth="1"/>
    <col min="26" max="26" width="19.1796875" bestFit="1" customWidth="1"/>
    <col min="27" max="27" width="17.81640625" bestFit="1" customWidth="1"/>
    <col min="28" max="28" width="22.81640625" bestFit="1" customWidth="1"/>
    <col min="29" max="29" width="19.1796875" bestFit="1" customWidth="1"/>
    <col min="30" max="30" width="21.453125" bestFit="1" customWidth="1"/>
    <col min="31" max="31" width="13.81640625" bestFit="1" customWidth="1"/>
    <col min="32" max="32" width="16.453125" bestFit="1" customWidth="1"/>
    <col min="33" max="33" width="23.453125" bestFit="1" customWidth="1"/>
    <col min="34" max="34" width="18" bestFit="1" customWidth="1"/>
    <col min="35" max="36" width="23.1796875" bestFit="1" customWidth="1"/>
    <col min="37" max="37" width="19.453125" bestFit="1" customWidth="1"/>
    <col min="38" max="38" width="26.1796875" bestFit="1" customWidth="1"/>
    <col min="39" max="39" width="21.453125" bestFit="1" customWidth="1"/>
    <col min="40" max="40" width="32.1796875" bestFit="1" customWidth="1"/>
    <col min="41" max="41" width="20.54296875" bestFit="1" customWidth="1"/>
    <col min="42" max="42" width="24.1796875" bestFit="1" customWidth="1"/>
    <col min="43" max="43" width="23.1796875" bestFit="1" customWidth="1"/>
    <col min="44" max="44" width="24.81640625" bestFit="1" customWidth="1"/>
    <col min="45" max="45" width="19.81640625" bestFit="1" customWidth="1"/>
    <col min="46" max="46" width="21.81640625" bestFit="1" customWidth="1"/>
    <col min="47" max="47" width="18.1796875" bestFit="1" customWidth="1"/>
    <col min="48" max="48" width="15.453125" bestFit="1" customWidth="1"/>
    <col min="49" max="49" width="19.81640625" bestFit="1" customWidth="1"/>
    <col min="50" max="50" width="21.54296875" bestFit="1" customWidth="1"/>
    <col min="51" max="51" width="14.81640625" bestFit="1" customWidth="1"/>
    <col min="52" max="52" width="18.1796875" bestFit="1" customWidth="1"/>
    <col min="53" max="53" width="18.81640625" bestFit="1" customWidth="1"/>
    <col min="54" max="54" width="22" bestFit="1" customWidth="1"/>
    <col min="55" max="55" width="21.453125" bestFit="1" customWidth="1"/>
    <col min="56" max="56" width="16.81640625" bestFit="1" customWidth="1"/>
    <col min="76" max="76" width="13.54296875" bestFit="1" customWidth="1"/>
  </cols>
  <sheetData>
    <row r="1" spans="1:56" s="1" customFormat="1" ht="15.5" x14ac:dyDescent="0.35">
      <c r="A1" s="1" t="s">
        <v>50</v>
      </c>
      <c r="C1" s="1" t="s">
        <v>51</v>
      </c>
      <c r="E1" s="2"/>
      <c r="F1" s="2" t="s">
        <v>3</v>
      </c>
      <c r="G1" s="2"/>
      <c r="I1" s="3" t="s">
        <v>158</v>
      </c>
      <c r="J1" s="3" t="s">
        <v>274</v>
      </c>
      <c r="K1" s="3" t="s">
        <v>302</v>
      </c>
      <c r="L1" s="3" t="s">
        <v>326</v>
      </c>
      <c r="M1" s="3" t="s">
        <v>349</v>
      </c>
      <c r="N1" s="3" t="s">
        <v>368</v>
      </c>
      <c r="O1" s="3" t="s">
        <v>387</v>
      </c>
      <c r="P1" s="3" t="s">
        <v>405</v>
      </c>
      <c r="Q1" s="3" t="s">
        <v>420</v>
      </c>
      <c r="R1" s="3" t="s">
        <v>432</v>
      </c>
      <c r="S1" s="3" t="s">
        <v>443</v>
      </c>
      <c r="T1" s="3" t="s">
        <v>453</v>
      </c>
      <c r="U1" s="3" t="s">
        <v>463</v>
      </c>
      <c r="V1" s="3" t="s">
        <v>473</v>
      </c>
      <c r="W1" s="3" t="s">
        <v>482</v>
      </c>
      <c r="X1" s="3" t="s">
        <v>489</v>
      </c>
      <c r="Y1" s="3" t="s">
        <v>496</v>
      </c>
      <c r="Z1" s="3" t="s">
        <v>503</v>
      </c>
      <c r="AA1" s="3" t="s">
        <v>510</v>
      </c>
      <c r="AB1" s="3" t="s">
        <v>525</v>
      </c>
      <c r="AC1" s="3" t="s">
        <v>532</v>
      </c>
      <c r="AD1" s="3" t="s">
        <v>550</v>
      </c>
      <c r="AE1" s="3" t="s">
        <v>554</v>
      </c>
      <c r="AF1" s="3" t="s">
        <v>558</v>
      </c>
      <c r="AG1" s="3" t="s">
        <v>562</v>
      </c>
      <c r="AH1" s="3" t="s">
        <v>566</v>
      </c>
      <c r="AI1" s="3" t="s">
        <v>575</v>
      </c>
      <c r="AJ1" s="3" t="s">
        <v>579</v>
      </c>
      <c r="AK1" s="3" t="s">
        <v>583</v>
      </c>
      <c r="AL1" s="3" t="s">
        <v>587</v>
      </c>
      <c r="AM1" s="3" t="s">
        <v>591</v>
      </c>
      <c r="AN1" s="3" t="s">
        <v>595</v>
      </c>
      <c r="AO1" s="3" t="s">
        <v>599</v>
      </c>
      <c r="AP1" s="3" t="s">
        <v>603</v>
      </c>
      <c r="AQ1" s="4" t="s">
        <v>607</v>
      </c>
      <c r="AR1" s="4" t="s">
        <v>611</v>
      </c>
      <c r="AS1" s="4" t="s">
        <v>615</v>
      </c>
      <c r="AT1" s="4" t="s">
        <v>619</v>
      </c>
      <c r="AU1" s="4" t="s">
        <v>623</v>
      </c>
      <c r="AV1" s="4" t="s">
        <v>637</v>
      </c>
      <c r="AW1" s="4" t="s">
        <v>641</v>
      </c>
      <c r="AX1" s="4" t="s">
        <v>645</v>
      </c>
      <c r="AY1" s="4" t="s">
        <v>649</v>
      </c>
      <c r="AZ1" s="4" t="s">
        <v>663</v>
      </c>
      <c r="BA1" s="4" t="s">
        <v>667</v>
      </c>
      <c r="BB1" s="4" t="s">
        <v>671</v>
      </c>
      <c r="BC1" s="4" t="s">
        <v>675</v>
      </c>
      <c r="BD1" s="3" t="s">
        <v>679</v>
      </c>
    </row>
    <row r="2" spans="1:56" ht="15.5" x14ac:dyDescent="0.35">
      <c r="A2" s="6" t="s">
        <v>733</v>
      </c>
      <c r="B2" s="1"/>
      <c r="C2" s="6" t="s">
        <v>733</v>
      </c>
      <c r="E2" s="2" t="s">
        <v>102</v>
      </c>
      <c r="F2" s="2" t="s">
        <v>103</v>
      </c>
      <c r="G2" s="2" t="s">
        <v>104</v>
      </c>
    </row>
    <row r="3" spans="1:56" x14ac:dyDescent="0.35">
      <c r="A3" t="s">
        <v>100</v>
      </c>
      <c r="C3" t="s">
        <v>101</v>
      </c>
      <c r="E3" s="5"/>
      <c r="F3" s="5" t="s">
        <v>107</v>
      </c>
      <c r="G3" s="5" t="s">
        <v>107</v>
      </c>
      <c r="I3" t="s">
        <v>108</v>
      </c>
      <c r="J3" t="s">
        <v>109</v>
      </c>
      <c r="K3" t="s">
        <v>110</v>
      </c>
      <c r="L3" t="s">
        <v>111</v>
      </c>
      <c r="M3" t="s">
        <v>112</v>
      </c>
      <c r="N3" t="s">
        <v>113</v>
      </c>
      <c r="O3" t="s">
        <v>114</v>
      </c>
      <c r="P3" t="s">
        <v>115</v>
      </c>
      <c r="Q3" t="s">
        <v>116</v>
      </c>
      <c r="R3" t="s">
        <v>117</v>
      </c>
      <c r="S3" t="s">
        <v>118</v>
      </c>
      <c r="T3" t="s">
        <v>119</v>
      </c>
      <c r="U3" t="s">
        <v>120</v>
      </c>
      <c r="V3" t="s">
        <v>121</v>
      </c>
      <c r="W3" t="s">
        <v>122</v>
      </c>
      <c r="X3" t="s">
        <v>123</v>
      </c>
      <c r="Y3" t="s">
        <v>124</v>
      </c>
      <c r="Z3" t="s">
        <v>125</v>
      </c>
      <c r="AA3" t="s">
        <v>126</v>
      </c>
      <c r="AB3" t="s">
        <v>127</v>
      </c>
      <c r="AC3" t="s">
        <v>128</v>
      </c>
      <c r="AD3" t="s">
        <v>129</v>
      </c>
      <c r="AE3" t="s">
        <v>130</v>
      </c>
      <c r="AF3" t="s">
        <v>131</v>
      </c>
      <c r="AG3" t="s">
        <v>132</v>
      </c>
      <c r="AH3" t="s">
        <v>133</v>
      </c>
      <c r="AI3" t="s">
        <v>134</v>
      </c>
      <c r="AJ3" t="s">
        <v>135</v>
      </c>
      <c r="AK3" t="s">
        <v>136</v>
      </c>
      <c r="AL3" t="s">
        <v>137</v>
      </c>
      <c r="AM3" t="s">
        <v>138</v>
      </c>
      <c r="AN3" t="s">
        <v>139</v>
      </c>
      <c r="AO3" t="s">
        <v>140</v>
      </c>
      <c r="AP3" t="s">
        <v>141</v>
      </c>
      <c r="AQ3" t="s">
        <v>142</v>
      </c>
      <c r="AR3" t="s">
        <v>143</v>
      </c>
      <c r="AS3" t="s">
        <v>144</v>
      </c>
      <c r="AT3" t="s">
        <v>145</v>
      </c>
      <c r="AU3" t="s">
        <v>146</v>
      </c>
      <c r="AV3" t="s">
        <v>147</v>
      </c>
      <c r="AW3" t="s">
        <v>148</v>
      </c>
      <c r="AX3" t="s">
        <v>149</v>
      </c>
      <c r="AY3" t="s">
        <v>150</v>
      </c>
      <c r="AZ3" t="s">
        <v>151</v>
      </c>
      <c r="BA3" t="s">
        <v>152</v>
      </c>
      <c r="BB3" t="s">
        <v>153</v>
      </c>
      <c r="BC3" t="s">
        <v>154</v>
      </c>
      <c r="BD3" t="s">
        <v>155</v>
      </c>
    </row>
    <row r="4" spans="1:56" x14ac:dyDescent="0.35">
      <c r="A4" t="s">
        <v>105</v>
      </c>
      <c r="C4" t="s">
        <v>106</v>
      </c>
      <c r="E4" s="8">
        <v>1</v>
      </c>
      <c r="F4" s="8" t="s">
        <v>158</v>
      </c>
      <c r="G4" s="8" t="s">
        <v>52</v>
      </c>
      <c r="I4" t="s">
        <v>159</v>
      </c>
      <c r="J4" t="s">
        <v>160</v>
      </c>
      <c r="K4" t="s">
        <v>818</v>
      </c>
      <c r="L4" t="s">
        <v>161</v>
      </c>
      <c r="M4" t="s">
        <v>162</v>
      </c>
      <c r="N4" t="s">
        <v>818</v>
      </c>
      <c r="O4" t="s">
        <v>818</v>
      </c>
      <c r="P4" t="s">
        <v>163</v>
      </c>
      <c r="Q4" t="s">
        <v>818</v>
      </c>
      <c r="R4" t="s">
        <v>164</v>
      </c>
      <c r="S4" t="s">
        <v>165</v>
      </c>
      <c r="T4" t="s">
        <v>818</v>
      </c>
      <c r="U4" t="s">
        <v>166</v>
      </c>
      <c r="V4" t="s">
        <v>167</v>
      </c>
      <c r="W4" t="s">
        <v>168</v>
      </c>
      <c r="X4" t="s">
        <v>169</v>
      </c>
      <c r="Y4" t="s">
        <v>170</v>
      </c>
      <c r="Z4" t="s">
        <v>171</v>
      </c>
      <c r="AA4" t="s">
        <v>172</v>
      </c>
      <c r="AB4" t="s">
        <v>173</v>
      </c>
      <c r="AC4" t="s">
        <v>174</v>
      </c>
      <c r="AD4" t="s">
        <v>175</v>
      </c>
      <c r="AE4" t="s">
        <v>818</v>
      </c>
      <c r="AF4" t="s">
        <v>176</v>
      </c>
      <c r="AG4" t="s">
        <v>177</v>
      </c>
      <c r="AH4" t="s">
        <v>178</v>
      </c>
      <c r="AI4" t="s">
        <v>179</v>
      </c>
      <c r="AJ4" t="s">
        <v>180</v>
      </c>
      <c r="AK4" t="s">
        <v>818</v>
      </c>
      <c r="AL4" t="s">
        <v>181</v>
      </c>
      <c r="AM4" t="s">
        <v>182</v>
      </c>
      <c r="AN4" t="s">
        <v>183</v>
      </c>
      <c r="AO4" t="s">
        <v>184</v>
      </c>
      <c r="AP4" t="s">
        <v>185</v>
      </c>
      <c r="AQ4" t="s">
        <v>186</v>
      </c>
      <c r="AR4" t="s">
        <v>187</v>
      </c>
      <c r="AS4" t="s">
        <v>188</v>
      </c>
      <c r="AT4" t="s">
        <v>189</v>
      </c>
      <c r="AU4" t="s">
        <v>190</v>
      </c>
      <c r="AV4" t="s">
        <v>191</v>
      </c>
      <c r="AW4" t="s">
        <v>192</v>
      </c>
      <c r="AX4" t="s">
        <v>193</v>
      </c>
      <c r="AY4" t="s">
        <v>194</v>
      </c>
      <c r="AZ4" t="s">
        <v>195</v>
      </c>
      <c r="BA4" t="s">
        <v>818</v>
      </c>
      <c r="BB4" t="s">
        <v>196</v>
      </c>
      <c r="BC4" t="s">
        <v>197</v>
      </c>
      <c r="BD4" t="s">
        <v>198</v>
      </c>
    </row>
    <row r="5" spans="1:56" x14ac:dyDescent="0.35">
      <c r="A5" t="s">
        <v>156</v>
      </c>
      <c r="C5" t="s">
        <v>157</v>
      </c>
      <c r="E5" s="8">
        <v>2</v>
      </c>
      <c r="F5" s="8" t="s">
        <v>201</v>
      </c>
      <c r="G5" s="8" t="s">
        <v>202</v>
      </c>
      <c r="I5" t="s">
        <v>203</v>
      </c>
      <c r="J5" t="s">
        <v>204</v>
      </c>
      <c r="K5" t="s">
        <v>818</v>
      </c>
      <c r="L5" t="s">
        <v>818</v>
      </c>
      <c r="M5" t="s">
        <v>205</v>
      </c>
      <c r="N5" t="s">
        <v>818</v>
      </c>
      <c r="O5" t="s">
        <v>818</v>
      </c>
      <c r="P5" t="s">
        <v>206</v>
      </c>
      <c r="Q5" t="s">
        <v>818</v>
      </c>
      <c r="R5" t="s">
        <v>207</v>
      </c>
      <c r="S5" t="s">
        <v>208</v>
      </c>
      <c r="T5" t="s">
        <v>818</v>
      </c>
      <c r="U5" t="s">
        <v>209</v>
      </c>
      <c r="V5" t="s">
        <v>210</v>
      </c>
      <c r="W5" t="s">
        <v>211</v>
      </c>
      <c r="X5" t="s">
        <v>818</v>
      </c>
      <c r="Y5" t="s">
        <v>212</v>
      </c>
      <c r="Z5" t="s">
        <v>213</v>
      </c>
      <c r="AA5" t="s">
        <v>214</v>
      </c>
      <c r="AB5" t="s">
        <v>215</v>
      </c>
      <c r="AC5" t="s">
        <v>216</v>
      </c>
      <c r="AD5" t="s">
        <v>217</v>
      </c>
      <c r="AE5" t="s">
        <v>818</v>
      </c>
      <c r="AF5" t="s">
        <v>818</v>
      </c>
      <c r="AG5" t="s">
        <v>218</v>
      </c>
      <c r="AH5" t="s">
        <v>219</v>
      </c>
      <c r="AI5" t="s">
        <v>220</v>
      </c>
      <c r="AJ5" t="s">
        <v>221</v>
      </c>
      <c r="AK5" t="s">
        <v>818</v>
      </c>
      <c r="AL5" t="s">
        <v>222</v>
      </c>
      <c r="AM5" t="s">
        <v>223</v>
      </c>
      <c r="AN5" t="s">
        <v>818</v>
      </c>
      <c r="AO5" t="s">
        <v>224</v>
      </c>
      <c r="AP5" t="s">
        <v>225</v>
      </c>
      <c r="AQ5" t="s">
        <v>226</v>
      </c>
      <c r="AR5" t="s">
        <v>227</v>
      </c>
      <c r="AS5" t="s">
        <v>228</v>
      </c>
      <c r="AT5" t="s">
        <v>229</v>
      </c>
      <c r="AU5" t="s">
        <v>230</v>
      </c>
      <c r="AV5" t="s">
        <v>231</v>
      </c>
      <c r="AW5" t="s">
        <v>232</v>
      </c>
      <c r="AX5" t="s">
        <v>233</v>
      </c>
      <c r="AY5" t="s">
        <v>818</v>
      </c>
      <c r="AZ5" t="s">
        <v>234</v>
      </c>
      <c r="BA5" t="s">
        <v>818</v>
      </c>
      <c r="BB5" t="s">
        <v>235</v>
      </c>
      <c r="BC5" t="s">
        <v>236</v>
      </c>
      <c r="BD5" t="s">
        <v>818</v>
      </c>
    </row>
    <row r="6" spans="1:56" x14ac:dyDescent="0.35">
      <c r="A6" t="s">
        <v>199</v>
      </c>
      <c r="C6" t="s">
        <v>200</v>
      </c>
      <c r="E6" s="8">
        <v>3</v>
      </c>
      <c r="F6" s="8" t="s">
        <v>239</v>
      </c>
      <c r="G6" s="8" t="s">
        <v>240</v>
      </c>
      <c r="I6" t="s">
        <v>241</v>
      </c>
      <c r="J6" t="s">
        <v>242</v>
      </c>
      <c r="K6" t="s">
        <v>818</v>
      </c>
      <c r="L6" t="s">
        <v>818</v>
      </c>
      <c r="M6" t="s">
        <v>243</v>
      </c>
      <c r="N6" t="s">
        <v>818</v>
      </c>
      <c r="O6" t="s">
        <v>818</v>
      </c>
      <c r="P6" t="s">
        <v>244</v>
      </c>
      <c r="Q6" t="s">
        <v>818</v>
      </c>
      <c r="R6" t="s">
        <v>818</v>
      </c>
      <c r="S6" t="s">
        <v>245</v>
      </c>
      <c r="T6" t="s">
        <v>818</v>
      </c>
      <c r="U6" t="s">
        <v>246</v>
      </c>
      <c r="V6" t="s">
        <v>247</v>
      </c>
      <c r="W6" t="s">
        <v>818</v>
      </c>
      <c r="X6" t="s">
        <v>818</v>
      </c>
      <c r="Y6" t="s">
        <v>248</v>
      </c>
      <c r="Z6" t="s">
        <v>818</v>
      </c>
      <c r="AA6" t="s">
        <v>249</v>
      </c>
      <c r="AB6" t="s">
        <v>250</v>
      </c>
      <c r="AC6" t="s">
        <v>251</v>
      </c>
      <c r="AD6" t="s">
        <v>252</v>
      </c>
      <c r="AE6" t="s">
        <v>818</v>
      </c>
      <c r="AF6" t="s">
        <v>818</v>
      </c>
      <c r="AG6" t="s">
        <v>253</v>
      </c>
      <c r="AH6" t="s">
        <v>254</v>
      </c>
      <c r="AI6" t="s">
        <v>255</v>
      </c>
      <c r="AJ6" t="s">
        <v>256</v>
      </c>
      <c r="AK6" t="s">
        <v>818</v>
      </c>
      <c r="AL6" t="s">
        <v>257</v>
      </c>
      <c r="AM6" t="s">
        <v>258</v>
      </c>
      <c r="AN6" t="s">
        <v>818</v>
      </c>
      <c r="AO6" t="s">
        <v>259</v>
      </c>
      <c r="AP6" t="s">
        <v>260</v>
      </c>
      <c r="AQ6" t="s">
        <v>261</v>
      </c>
      <c r="AR6" t="s">
        <v>262</v>
      </c>
      <c r="AS6" t="s">
        <v>263</v>
      </c>
      <c r="AT6" t="s">
        <v>264</v>
      </c>
      <c r="AU6" t="s">
        <v>265</v>
      </c>
      <c r="AV6" t="s">
        <v>266</v>
      </c>
      <c r="AW6" t="s">
        <v>267</v>
      </c>
      <c r="AX6" t="s">
        <v>268</v>
      </c>
      <c r="AY6" t="s">
        <v>818</v>
      </c>
      <c r="AZ6" t="s">
        <v>269</v>
      </c>
      <c r="BA6" t="s">
        <v>818</v>
      </c>
      <c r="BB6" t="s">
        <v>270</v>
      </c>
      <c r="BC6" t="s">
        <v>271</v>
      </c>
      <c r="BD6" t="s">
        <v>818</v>
      </c>
    </row>
    <row r="7" spans="1:56" x14ac:dyDescent="0.35">
      <c r="A7" t="s">
        <v>237</v>
      </c>
      <c r="C7" t="s">
        <v>238</v>
      </c>
      <c r="E7" s="8">
        <v>4</v>
      </c>
      <c r="F7" s="8" t="s">
        <v>274</v>
      </c>
      <c r="G7" s="8" t="s">
        <v>53</v>
      </c>
      <c r="I7" t="s">
        <v>275</v>
      </c>
      <c r="J7" t="s">
        <v>818</v>
      </c>
      <c r="K7" t="s">
        <v>818</v>
      </c>
      <c r="L7" t="s">
        <v>818</v>
      </c>
      <c r="M7" t="s">
        <v>276</v>
      </c>
      <c r="N7" t="s">
        <v>818</v>
      </c>
      <c r="O7" t="s">
        <v>818</v>
      </c>
      <c r="P7" t="s">
        <v>277</v>
      </c>
      <c r="Q7" t="s">
        <v>818</v>
      </c>
      <c r="R7" t="s">
        <v>818</v>
      </c>
      <c r="S7" t="s">
        <v>278</v>
      </c>
      <c r="T7" t="s">
        <v>818</v>
      </c>
      <c r="U7" t="s">
        <v>279</v>
      </c>
      <c r="V7" t="s">
        <v>280</v>
      </c>
      <c r="W7" t="s">
        <v>818</v>
      </c>
      <c r="X7" t="s">
        <v>818</v>
      </c>
      <c r="Y7" t="s">
        <v>281</v>
      </c>
      <c r="Z7" t="s">
        <v>818</v>
      </c>
      <c r="AA7" t="s">
        <v>818</v>
      </c>
      <c r="AB7" t="s">
        <v>818</v>
      </c>
      <c r="AC7" t="s">
        <v>282</v>
      </c>
      <c r="AD7" t="s">
        <v>283</v>
      </c>
      <c r="AE7" t="s">
        <v>818</v>
      </c>
      <c r="AF7" t="s">
        <v>818</v>
      </c>
      <c r="AG7" t="s">
        <v>284</v>
      </c>
      <c r="AH7" t="s">
        <v>285</v>
      </c>
      <c r="AI7" t="s">
        <v>286</v>
      </c>
      <c r="AJ7" t="s">
        <v>287</v>
      </c>
      <c r="AK7" t="s">
        <v>818</v>
      </c>
      <c r="AL7" t="s">
        <v>288</v>
      </c>
      <c r="AM7" t="s">
        <v>289</v>
      </c>
      <c r="AN7" t="s">
        <v>818</v>
      </c>
      <c r="AO7" t="s">
        <v>818</v>
      </c>
      <c r="AP7" t="s">
        <v>290</v>
      </c>
      <c r="AQ7" t="s">
        <v>291</v>
      </c>
      <c r="AR7" t="s">
        <v>292</v>
      </c>
      <c r="AS7" t="s">
        <v>293</v>
      </c>
      <c r="AT7" t="s">
        <v>294</v>
      </c>
      <c r="AU7" t="s">
        <v>818</v>
      </c>
      <c r="AV7" t="s">
        <v>295</v>
      </c>
      <c r="AW7" t="s">
        <v>296</v>
      </c>
      <c r="AX7" t="s">
        <v>297</v>
      </c>
      <c r="AY7" t="s">
        <v>818</v>
      </c>
      <c r="AZ7" t="s">
        <v>298</v>
      </c>
      <c r="BA7" t="s">
        <v>818</v>
      </c>
      <c r="BB7" t="s">
        <v>299</v>
      </c>
      <c r="BC7" t="s">
        <v>818</v>
      </c>
      <c r="BD7" t="s">
        <v>818</v>
      </c>
    </row>
    <row r="8" spans="1:56" x14ac:dyDescent="0.35">
      <c r="A8" t="s">
        <v>272</v>
      </c>
      <c r="C8" t="s">
        <v>273</v>
      </c>
      <c r="E8" s="8">
        <v>5</v>
      </c>
      <c r="F8" s="8" t="s">
        <v>302</v>
      </c>
      <c r="G8" s="8" t="s">
        <v>54</v>
      </c>
      <c r="I8" t="s">
        <v>303</v>
      </c>
      <c r="J8" t="s">
        <v>818</v>
      </c>
      <c r="K8" t="s">
        <v>818</v>
      </c>
      <c r="L8" t="s">
        <v>818</v>
      </c>
      <c r="M8" t="s">
        <v>304</v>
      </c>
      <c r="N8" t="s">
        <v>818</v>
      </c>
      <c r="O8" t="s">
        <v>818</v>
      </c>
      <c r="P8" t="s">
        <v>305</v>
      </c>
      <c r="Q8" t="s">
        <v>818</v>
      </c>
      <c r="R8" t="s">
        <v>818</v>
      </c>
      <c r="S8" t="s">
        <v>306</v>
      </c>
      <c r="T8" t="s">
        <v>818</v>
      </c>
      <c r="U8" t="s">
        <v>307</v>
      </c>
      <c r="V8" t="s">
        <v>818</v>
      </c>
      <c r="W8" t="s">
        <v>818</v>
      </c>
      <c r="X8" t="s">
        <v>818</v>
      </c>
      <c r="Y8" t="s">
        <v>308</v>
      </c>
      <c r="Z8" t="s">
        <v>818</v>
      </c>
      <c r="AA8" t="s">
        <v>818</v>
      </c>
      <c r="AB8" t="s">
        <v>818</v>
      </c>
      <c r="AC8" t="s">
        <v>309</v>
      </c>
      <c r="AD8" t="s">
        <v>310</v>
      </c>
      <c r="AE8" t="s">
        <v>818</v>
      </c>
      <c r="AF8" t="s">
        <v>818</v>
      </c>
      <c r="AG8" t="s">
        <v>311</v>
      </c>
      <c r="AH8" t="s">
        <v>818</v>
      </c>
      <c r="AI8" t="s">
        <v>312</v>
      </c>
      <c r="AJ8" t="s">
        <v>313</v>
      </c>
      <c r="AK8" t="s">
        <v>818</v>
      </c>
      <c r="AL8" t="s">
        <v>314</v>
      </c>
      <c r="AM8" t="s">
        <v>315</v>
      </c>
      <c r="AN8" t="s">
        <v>818</v>
      </c>
      <c r="AO8" t="s">
        <v>818</v>
      </c>
      <c r="AP8" t="s">
        <v>818</v>
      </c>
      <c r="AQ8" t="s">
        <v>316</v>
      </c>
      <c r="AR8" t="s">
        <v>317</v>
      </c>
      <c r="AS8" t="s">
        <v>318</v>
      </c>
      <c r="AT8" t="s">
        <v>818</v>
      </c>
      <c r="AU8" t="s">
        <v>818</v>
      </c>
      <c r="AV8" t="s">
        <v>319</v>
      </c>
      <c r="AW8" t="s">
        <v>320</v>
      </c>
      <c r="AX8" t="s">
        <v>321</v>
      </c>
      <c r="AY8" t="s">
        <v>818</v>
      </c>
      <c r="AZ8" t="s">
        <v>322</v>
      </c>
      <c r="BA8" t="s">
        <v>818</v>
      </c>
      <c r="BB8" t="s">
        <v>323</v>
      </c>
      <c r="BC8" t="s">
        <v>818</v>
      </c>
      <c r="BD8" t="s">
        <v>818</v>
      </c>
    </row>
    <row r="9" spans="1:56" x14ac:dyDescent="0.35">
      <c r="A9" t="s">
        <v>300</v>
      </c>
      <c r="C9" t="s">
        <v>301</v>
      </c>
      <c r="E9" s="8">
        <v>6</v>
      </c>
      <c r="F9" s="8" t="s">
        <v>326</v>
      </c>
      <c r="G9" s="8" t="s">
        <v>55</v>
      </c>
      <c r="I9" t="s">
        <v>327</v>
      </c>
      <c r="J9" t="s">
        <v>818</v>
      </c>
      <c r="K9" t="s">
        <v>818</v>
      </c>
      <c r="L9" t="s">
        <v>818</v>
      </c>
      <c r="M9" t="s">
        <v>328</v>
      </c>
      <c r="N9" t="s">
        <v>818</v>
      </c>
      <c r="O9" t="s">
        <v>818</v>
      </c>
      <c r="P9" t="s">
        <v>329</v>
      </c>
      <c r="Q9" t="s">
        <v>818</v>
      </c>
      <c r="R9" t="s">
        <v>818</v>
      </c>
      <c r="S9" t="s">
        <v>330</v>
      </c>
      <c r="T9" t="s">
        <v>818</v>
      </c>
      <c r="U9" t="s">
        <v>331</v>
      </c>
      <c r="V9" t="s">
        <v>818</v>
      </c>
      <c r="W9" t="s">
        <v>818</v>
      </c>
      <c r="X9" t="s">
        <v>818</v>
      </c>
      <c r="Y9" t="s">
        <v>332</v>
      </c>
      <c r="Z9" t="s">
        <v>818</v>
      </c>
      <c r="AA9" t="s">
        <v>818</v>
      </c>
      <c r="AB9" t="s">
        <v>818</v>
      </c>
      <c r="AC9" t="s">
        <v>333</v>
      </c>
      <c r="AD9" t="s">
        <v>334</v>
      </c>
      <c r="AE9" t="s">
        <v>818</v>
      </c>
      <c r="AF9" t="s">
        <v>818</v>
      </c>
      <c r="AG9" t="s">
        <v>335</v>
      </c>
      <c r="AH9" t="s">
        <v>818</v>
      </c>
      <c r="AI9" t="s">
        <v>336</v>
      </c>
      <c r="AJ9" t="s">
        <v>337</v>
      </c>
      <c r="AK9" t="s">
        <v>818</v>
      </c>
      <c r="AL9" t="s">
        <v>338</v>
      </c>
      <c r="AM9" t="s">
        <v>339</v>
      </c>
      <c r="AN9" t="s">
        <v>818</v>
      </c>
      <c r="AO9" t="s">
        <v>818</v>
      </c>
      <c r="AP9" t="s">
        <v>818</v>
      </c>
      <c r="AQ9" t="s">
        <v>340</v>
      </c>
      <c r="AR9" t="s">
        <v>341</v>
      </c>
      <c r="AS9" t="s">
        <v>342</v>
      </c>
      <c r="AT9" t="s">
        <v>818</v>
      </c>
      <c r="AU9" t="s">
        <v>818</v>
      </c>
      <c r="AV9" t="s">
        <v>818</v>
      </c>
      <c r="AW9" t="s">
        <v>343</v>
      </c>
      <c r="AX9" t="s">
        <v>344</v>
      </c>
      <c r="AY9" t="s">
        <v>818</v>
      </c>
      <c r="AZ9" t="s">
        <v>345</v>
      </c>
      <c r="BA9" t="s">
        <v>818</v>
      </c>
      <c r="BB9" t="s">
        <v>346</v>
      </c>
      <c r="BC9" t="s">
        <v>818</v>
      </c>
      <c r="BD9" t="s">
        <v>818</v>
      </c>
    </row>
    <row r="10" spans="1:56" x14ac:dyDescent="0.35">
      <c r="A10" t="s">
        <v>324</v>
      </c>
      <c r="C10" t="s">
        <v>325</v>
      </c>
      <c r="E10" s="8">
        <v>7</v>
      </c>
      <c r="F10" s="8" t="s">
        <v>349</v>
      </c>
      <c r="G10" s="8" t="s">
        <v>56</v>
      </c>
      <c r="I10" t="s">
        <v>350</v>
      </c>
      <c r="J10" t="s">
        <v>818</v>
      </c>
      <c r="K10" t="s">
        <v>818</v>
      </c>
      <c r="L10" t="s">
        <v>818</v>
      </c>
      <c r="M10" t="s">
        <v>351</v>
      </c>
      <c r="N10" t="s">
        <v>818</v>
      </c>
      <c r="O10" t="s">
        <v>818</v>
      </c>
      <c r="P10" t="s">
        <v>352</v>
      </c>
      <c r="Q10" t="s">
        <v>818</v>
      </c>
      <c r="R10" t="s">
        <v>818</v>
      </c>
      <c r="S10" t="s">
        <v>818</v>
      </c>
      <c r="T10" t="s">
        <v>818</v>
      </c>
      <c r="U10" t="s">
        <v>353</v>
      </c>
      <c r="V10" t="s">
        <v>818</v>
      </c>
      <c r="W10" t="s">
        <v>818</v>
      </c>
      <c r="X10" t="s">
        <v>818</v>
      </c>
      <c r="Y10" t="s">
        <v>354</v>
      </c>
      <c r="Z10" t="s">
        <v>818</v>
      </c>
      <c r="AA10" t="s">
        <v>818</v>
      </c>
      <c r="AB10" t="s">
        <v>818</v>
      </c>
      <c r="AC10" t="s">
        <v>818</v>
      </c>
      <c r="AD10" t="s">
        <v>355</v>
      </c>
      <c r="AE10" t="s">
        <v>818</v>
      </c>
      <c r="AF10" t="s">
        <v>818</v>
      </c>
      <c r="AG10" t="s">
        <v>356</v>
      </c>
      <c r="AH10" t="s">
        <v>818</v>
      </c>
      <c r="AI10" t="s">
        <v>357</v>
      </c>
      <c r="AJ10" t="s">
        <v>818</v>
      </c>
      <c r="AK10" t="s">
        <v>818</v>
      </c>
      <c r="AL10" t="s">
        <v>358</v>
      </c>
      <c r="AM10" t="s">
        <v>359</v>
      </c>
      <c r="AN10" t="s">
        <v>818</v>
      </c>
      <c r="AO10" t="s">
        <v>818</v>
      </c>
      <c r="AP10" t="s">
        <v>818</v>
      </c>
      <c r="AQ10" t="s">
        <v>360</v>
      </c>
      <c r="AR10" t="s">
        <v>818</v>
      </c>
      <c r="AS10" t="s">
        <v>361</v>
      </c>
      <c r="AT10" t="s">
        <v>818</v>
      </c>
      <c r="AU10" t="s">
        <v>818</v>
      </c>
      <c r="AV10" t="s">
        <v>818</v>
      </c>
      <c r="AW10" t="s">
        <v>362</v>
      </c>
      <c r="AX10" t="s">
        <v>363</v>
      </c>
      <c r="AY10" t="s">
        <v>818</v>
      </c>
      <c r="AZ10" t="s">
        <v>364</v>
      </c>
      <c r="BA10" t="s">
        <v>818</v>
      </c>
      <c r="BB10" t="s">
        <v>365</v>
      </c>
      <c r="BC10" t="s">
        <v>818</v>
      </c>
      <c r="BD10" t="s">
        <v>818</v>
      </c>
    </row>
    <row r="11" spans="1:56" x14ac:dyDescent="0.35">
      <c r="A11" t="s">
        <v>347</v>
      </c>
      <c r="C11" t="s">
        <v>348</v>
      </c>
      <c r="E11" s="8">
        <v>8</v>
      </c>
      <c r="F11" s="8" t="s">
        <v>368</v>
      </c>
      <c r="G11" s="8" t="s">
        <v>57</v>
      </c>
      <c r="I11" t="s">
        <v>369</v>
      </c>
      <c r="J11" t="s">
        <v>818</v>
      </c>
      <c r="K11" t="s">
        <v>818</v>
      </c>
      <c r="L11" t="s">
        <v>818</v>
      </c>
      <c r="M11" t="s">
        <v>370</v>
      </c>
      <c r="N11" t="s">
        <v>818</v>
      </c>
      <c r="O11" t="s">
        <v>818</v>
      </c>
      <c r="P11" t="s">
        <v>371</v>
      </c>
      <c r="Q11" t="s">
        <v>818</v>
      </c>
      <c r="R11" t="s">
        <v>818</v>
      </c>
      <c r="S11" t="s">
        <v>818</v>
      </c>
      <c r="T11" t="s">
        <v>818</v>
      </c>
      <c r="U11" t="s">
        <v>372</v>
      </c>
      <c r="V11" t="s">
        <v>818</v>
      </c>
      <c r="W11" t="s">
        <v>818</v>
      </c>
      <c r="X11" t="s">
        <v>818</v>
      </c>
      <c r="Y11" t="s">
        <v>373</v>
      </c>
      <c r="Z11" t="s">
        <v>818</v>
      </c>
      <c r="AA11" t="s">
        <v>818</v>
      </c>
      <c r="AB11" t="s">
        <v>818</v>
      </c>
      <c r="AC11" t="s">
        <v>818</v>
      </c>
      <c r="AD11" t="s">
        <v>374</v>
      </c>
      <c r="AE11" t="s">
        <v>818</v>
      </c>
      <c r="AF11" t="s">
        <v>818</v>
      </c>
      <c r="AG11" t="s">
        <v>375</v>
      </c>
      <c r="AH11" t="s">
        <v>818</v>
      </c>
      <c r="AI11" t="s">
        <v>376</v>
      </c>
      <c r="AJ11" t="s">
        <v>818</v>
      </c>
      <c r="AK11" t="s">
        <v>818</v>
      </c>
      <c r="AL11" t="s">
        <v>377</v>
      </c>
      <c r="AM11" t="s">
        <v>378</v>
      </c>
      <c r="AN11" t="s">
        <v>818</v>
      </c>
      <c r="AO11" t="s">
        <v>818</v>
      </c>
      <c r="AP11" t="s">
        <v>818</v>
      </c>
      <c r="AQ11" t="s">
        <v>379</v>
      </c>
      <c r="AR11" t="s">
        <v>818</v>
      </c>
      <c r="AS11" t="s">
        <v>380</v>
      </c>
      <c r="AT11" t="s">
        <v>818</v>
      </c>
      <c r="AU11" t="s">
        <v>818</v>
      </c>
      <c r="AV11" t="s">
        <v>818</v>
      </c>
      <c r="AW11" t="s">
        <v>381</v>
      </c>
      <c r="AX11" t="s">
        <v>382</v>
      </c>
      <c r="AY11" t="s">
        <v>818</v>
      </c>
      <c r="AZ11" t="s">
        <v>383</v>
      </c>
      <c r="BA11" t="s">
        <v>818</v>
      </c>
      <c r="BB11" t="s">
        <v>384</v>
      </c>
      <c r="BC11" t="s">
        <v>818</v>
      </c>
      <c r="BD11" t="s">
        <v>818</v>
      </c>
    </row>
    <row r="12" spans="1:56" x14ac:dyDescent="0.35">
      <c r="A12" t="s">
        <v>366</v>
      </c>
      <c r="C12" t="s">
        <v>367</v>
      </c>
      <c r="E12" s="8">
        <v>9</v>
      </c>
      <c r="F12" s="8" t="s">
        <v>387</v>
      </c>
      <c r="G12" s="8" t="s">
        <v>58</v>
      </c>
      <c r="I12" t="s">
        <v>388</v>
      </c>
      <c r="J12" t="s">
        <v>818</v>
      </c>
      <c r="K12" t="s">
        <v>818</v>
      </c>
      <c r="L12" t="s">
        <v>818</v>
      </c>
      <c r="M12" t="s">
        <v>389</v>
      </c>
      <c r="N12" t="s">
        <v>818</v>
      </c>
      <c r="O12" t="s">
        <v>818</v>
      </c>
      <c r="P12" t="s">
        <v>390</v>
      </c>
      <c r="Q12" t="s">
        <v>818</v>
      </c>
      <c r="R12" t="s">
        <v>818</v>
      </c>
      <c r="S12" t="s">
        <v>818</v>
      </c>
      <c r="T12" t="s">
        <v>818</v>
      </c>
      <c r="U12" t="s">
        <v>391</v>
      </c>
      <c r="V12" t="s">
        <v>818</v>
      </c>
      <c r="W12" t="s">
        <v>818</v>
      </c>
      <c r="X12" t="s">
        <v>818</v>
      </c>
      <c r="Y12" t="s">
        <v>392</v>
      </c>
      <c r="Z12" t="s">
        <v>818</v>
      </c>
      <c r="AA12" t="s">
        <v>818</v>
      </c>
      <c r="AB12" t="s">
        <v>818</v>
      </c>
      <c r="AC12" t="s">
        <v>818</v>
      </c>
      <c r="AD12" t="s">
        <v>393</v>
      </c>
      <c r="AE12" t="s">
        <v>818</v>
      </c>
      <c r="AF12" t="s">
        <v>818</v>
      </c>
      <c r="AG12" t="s">
        <v>394</v>
      </c>
      <c r="AH12" t="s">
        <v>818</v>
      </c>
      <c r="AI12" t="s">
        <v>395</v>
      </c>
      <c r="AJ12" t="s">
        <v>818</v>
      </c>
      <c r="AK12" t="s">
        <v>818</v>
      </c>
      <c r="AL12" t="s">
        <v>396</v>
      </c>
      <c r="AM12" t="s">
        <v>397</v>
      </c>
      <c r="AN12" t="s">
        <v>818</v>
      </c>
      <c r="AO12" t="s">
        <v>818</v>
      </c>
      <c r="AP12" t="s">
        <v>818</v>
      </c>
      <c r="AQ12" t="s">
        <v>398</v>
      </c>
      <c r="AR12" t="s">
        <v>818</v>
      </c>
      <c r="AS12" t="s">
        <v>399</v>
      </c>
      <c r="AT12" t="s">
        <v>818</v>
      </c>
      <c r="AU12" t="s">
        <v>818</v>
      </c>
      <c r="AV12" t="s">
        <v>818</v>
      </c>
      <c r="AW12" t="s">
        <v>400</v>
      </c>
      <c r="AX12" t="s">
        <v>401</v>
      </c>
      <c r="AY12" t="s">
        <v>818</v>
      </c>
      <c r="AZ12" t="s">
        <v>818</v>
      </c>
      <c r="BA12" t="s">
        <v>818</v>
      </c>
      <c r="BB12" t="s">
        <v>402</v>
      </c>
      <c r="BC12" t="s">
        <v>818</v>
      </c>
      <c r="BD12" t="s">
        <v>818</v>
      </c>
    </row>
    <row r="13" spans="1:56" x14ac:dyDescent="0.35">
      <c r="A13" t="s">
        <v>385</v>
      </c>
      <c r="C13" t="s">
        <v>386</v>
      </c>
      <c r="E13" s="8">
        <v>10</v>
      </c>
      <c r="F13" s="8" t="s">
        <v>405</v>
      </c>
      <c r="G13" s="8" t="s">
        <v>59</v>
      </c>
      <c r="I13" t="s">
        <v>406</v>
      </c>
      <c r="J13" t="s">
        <v>818</v>
      </c>
      <c r="K13" t="s">
        <v>818</v>
      </c>
      <c r="L13" t="s">
        <v>818</v>
      </c>
      <c r="M13" t="s">
        <v>407</v>
      </c>
      <c r="N13" t="s">
        <v>818</v>
      </c>
      <c r="O13" t="s">
        <v>818</v>
      </c>
      <c r="P13" t="s">
        <v>408</v>
      </c>
      <c r="Q13" t="s">
        <v>818</v>
      </c>
      <c r="R13" t="s">
        <v>818</v>
      </c>
      <c r="S13" t="s">
        <v>818</v>
      </c>
      <c r="T13" t="s">
        <v>818</v>
      </c>
      <c r="U13" t="s">
        <v>818</v>
      </c>
      <c r="V13" t="s">
        <v>818</v>
      </c>
      <c r="W13" t="s">
        <v>818</v>
      </c>
      <c r="X13" t="s">
        <v>818</v>
      </c>
      <c r="Y13" t="s">
        <v>409</v>
      </c>
      <c r="Z13" t="s">
        <v>818</v>
      </c>
      <c r="AA13" t="s">
        <v>818</v>
      </c>
      <c r="AB13" t="s">
        <v>818</v>
      </c>
      <c r="AC13" t="s">
        <v>818</v>
      </c>
      <c r="AD13" t="s">
        <v>410</v>
      </c>
      <c r="AE13" t="s">
        <v>818</v>
      </c>
      <c r="AF13" t="s">
        <v>818</v>
      </c>
      <c r="AG13" t="s">
        <v>411</v>
      </c>
      <c r="AH13" t="s">
        <v>818</v>
      </c>
      <c r="AI13" t="s">
        <v>412</v>
      </c>
      <c r="AJ13" t="s">
        <v>818</v>
      </c>
      <c r="AK13" t="s">
        <v>818</v>
      </c>
      <c r="AL13" t="s">
        <v>413</v>
      </c>
      <c r="AM13" t="s">
        <v>414</v>
      </c>
      <c r="AN13" t="s">
        <v>818</v>
      </c>
      <c r="AO13" t="s">
        <v>818</v>
      </c>
      <c r="AP13" t="s">
        <v>818</v>
      </c>
      <c r="AQ13" t="s">
        <v>415</v>
      </c>
      <c r="AR13" t="s">
        <v>818</v>
      </c>
      <c r="AS13" t="s">
        <v>818</v>
      </c>
      <c r="AT13" t="s">
        <v>818</v>
      </c>
      <c r="AU13" t="s">
        <v>818</v>
      </c>
      <c r="AV13" t="s">
        <v>818</v>
      </c>
      <c r="AW13" t="s">
        <v>818</v>
      </c>
      <c r="AX13" t="s">
        <v>416</v>
      </c>
      <c r="AY13" t="s">
        <v>818</v>
      </c>
      <c r="AZ13" t="s">
        <v>818</v>
      </c>
      <c r="BA13" t="s">
        <v>818</v>
      </c>
      <c r="BB13" t="s">
        <v>417</v>
      </c>
      <c r="BC13" t="s">
        <v>818</v>
      </c>
      <c r="BD13" t="s">
        <v>818</v>
      </c>
    </row>
    <row r="14" spans="1:56" x14ac:dyDescent="0.35">
      <c r="A14" t="s">
        <v>403</v>
      </c>
      <c r="C14" t="s">
        <v>404</v>
      </c>
      <c r="E14" s="8">
        <v>11</v>
      </c>
      <c r="F14" s="8" t="s">
        <v>420</v>
      </c>
      <c r="G14" s="8" t="s">
        <v>60</v>
      </c>
      <c r="I14" t="s">
        <v>421</v>
      </c>
      <c r="J14" t="s">
        <v>818</v>
      </c>
      <c r="K14" t="s">
        <v>818</v>
      </c>
      <c r="L14" t="s">
        <v>818</v>
      </c>
      <c r="M14" t="s">
        <v>422</v>
      </c>
      <c r="N14" t="s">
        <v>818</v>
      </c>
      <c r="O14" t="s">
        <v>818</v>
      </c>
      <c r="P14" t="s">
        <v>423</v>
      </c>
      <c r="Q14" t="s">
        <v>818</v>
      </c>
      <c r="R14" t="s">
        <v>818</v>
      </c>
      <c r="S14" t="s">
        <v>818</v>
      </c>
      <c r="T14" t="s">
        <v>818</v>
      </c>
      <c r="U14" t="s">
        <v>818</v>
      </c>
      <c r="V14" t="s">
        <v>818</v>
      </c>
      <c r="W14" t="s">
        <v>818</v>
      </c>
      <c r="X14" t="s">
        <v>818</v>
      </c>
      <c r="Y14" t="s">
        <v>424</v>
      </c>
      <c r="Z14" t="s">
        <v>818</v>
      </c>
      <c r="AA14" t="s">
        <v>818</v>
      </c>
      <c r="AB14" t="s">
        <v>818</v>
      </c>
      <c r="AC14" t="s">
        <v>818</v>
      </c>
      <c r="AD14" t="s">
        <v>818</v>
      </c>
      <c r="AE14" t="s">
        <v>818</v>
      </c>
      <c r="AF14" t="s">
        <v>818</v>
      </c>
      <c r="AG14" t="s">
        <v>425</v>
      </c>
      <c r="AH14" t="s">
        <v>818</v>
      </c>
      <c r="AI14" t="s">
        <v>426</v>
      </c>
      <c r="AJ14" t="s">
        <v>818</v>
      </c>
      <c r="AK14" t="s">
        <v>818</v>
      </c>
      <c r="AL14" t="s">
        <v>427</v>
      </c>
      <c r="AM14" t="s">
        <v>428</v>
      </c>
      <c r="AN14" t="s">
        <v>818</v>
      </c>
      <c r="AO14" t="s">
        <v>818</v>
      </c>
      <c r="AP14" t="s">
        <v>818</v>
      </c>
      <c r="AQ14" t="s">
        <v>429</v>
      </c>
      <c r="AR14" t="s">
        <v>818</v>
      </c>
      <c r="AS14" t="s">
        <v>818</v>
      </c>
      <c r="AT14" t="s">
        <v>818</v>
      </c>
      <c r="AU14" t="s">
        <v>818</v>
      </c>
      <c r="AV14" t="s">
        <v>818</v>
      </c>
      <c r="AW14" t="s">
        <v>818</v>
      </c>
      <c r="AX14" t="s">
        <v>818</v>
      </c>
      <c r="AY14" t="s">
        <v>818</v>
      </c>
      <c r="AZ14" t="s">
        <v>818</v>
      </c>
      <c r="BA14" t="s">
        <v>818</v>
      </c>
      <c r="BB14" t="s">
        <v>818</v>
      </c>
      <c r="BC14" t="s">
        <v>818</v>
      </c>
      <c r="BD14" t="s">
        <v>818</v>
      </c>
    </row>
    <row r="15" spans="1:56" x14ac:dyDescent="0.35">
      <c r="A15" t="s">
        <v>418</v>
      </c>
      <c r="C15" t="s">
        <v>419</v>
      </c>
      <c r="E15" s="8">
        <v>12</v>
      </c>
      <c r="F15" s="8" t="s">
        <v>432</v>
      </c>
      <c r="G15" s="8" t="s">
        <v>61</v>
      </c>
      <c r="I15" t="s">
        <v>818</v>
      </c>
      <c r="J15" t="s">
        <v>818</v>
      </c>
      <c r="K15" t="s">
        <v>818</v>
      </c>
      <c r="L15" t="s">
        <v>818</v>
      </c>
      <c r="M15" t="s">
        <v>433</v>
      </c>
      <c r="N15" t="s">
        <v>818</v>
      </c>
      <c r="O15" t="s">
        <v>818</v>
      </c>
      <c r="P15" t="s">
        <v>434</v>
      </c>
      <c r="Q15" t="s">
        <v>818</v>
      </c>
      <c r="R15" t="s">
        <v>818</v>
      </c>
      <c r="S15" t="s">
        <v>818</v>
      </c>
      <c r="T15" t="s">
        <v>818</v>
      </c>
      <c r="U15" t="s">
        <v>818</v>
      </c>
      <c r="V15" t="s">
        <v>818</v>
      </c>
      <c r="W15" t="s">
        <v>818</v>
      </c>
      <c r="X15" t="s">
        <v>818</v>
      </c>
      <c r="Y15" t="s">
        <v>435</v>
      </c>
      <c r="Z15" t="s">
        <v>818</v>
      </c>
      <c r="AA15" t="s">
        <v>818</v>
      </c>
      <c r="AB15" t="s">
        <v>818</v>
      </c>
      <c r="AC15" t="s">
        <v>818</v>
      </c>
      <c r="AD15" t="s">
        <v>818</v>
      </c>
      <c r="AE15" t="s">
        <v>818</v>
      </c>
      <c r="AF15" t="s">
        <v>818</v>
      </c>
      <c r="AG15" t="s">
        <v>436</v>
      </c>
      <c r="AH15" t="s">
        <v>818</v>
      </c>
      <c r="AI15" t="s">
        <v>437</v>
      </c>
      <c r="AJ15" t="s">
        <v>818</v>
      </c>
      <c r="AK15" t="s">
        <v>818</v>
      </c>
      <c r="AL15" t="s">
        <v>438</v>
      </c>
      <c r="AM15" t="s">
        <v>439</v>
      </c>
      <c r="AN15" t="s">
        <v>818</v>
      </c>
      <c r="AO15" t="s">
        <v>818</v>
      </c>
      <c r="AP15" t="s">
        <v>818</v>
      </c>
      <c r="AQ15" t="s">
        <v>440</v>
      </c>
      <c r="AR15" t="s">
        <v>818</v>
      </c>
      <c r="AS15" t="s">
        <v>818</v>
      </c>
      <c r="AT15" t="s">
        <v>818</v>
      </c>
      <c r="AU15" t="s">
        <v>818</v>
      </c>
      <c r="AV15" t="s">
        <v>818</v>
      </c>
      <c r="AW15" t="s">
        <v>818</v>
      </c>
      <c r="AX15" t="s">
        <v>818</v>
      </c>
      <c r="AY15" t="s">
        <v>818</v>
      </c>
      <c r="AZ15" t="s">
        <v>818</v>
      </c>
      <c r="BA15" t="s">
        <v>818</v>
      </c>
      <c r="BB15" t="s">
        <v>818</v>
      </c>
      <c r="BC15" t="s">
        <v>818</v>
      </c>
      <c r="BD15" t="s">
        <v>818</v>
      </c>
    </row>
    <row r="16" spans="1:56" x14ac:dyDescent="0.35">
      <c r="A16" t="s">
        <v>430</v>
      </c>
      <c r="C16" t="s">
        <v>431</v>
      </c>
      <c r="E16" s="8">
        <v>13</v>
      </c>
      <c r="F16" s="8" t="s">
        <v>443</v>
      </c>
      <c r="G16" s="8" t="s">
        <v>62</v>
      </c>
      <c r="I16" t="s">
        <v>818</v>
      </c>
      <c r="J16" t="s">
        <v>818</v>
      </c>
      <c r="K16" t="s">
        <v>818</v>
      </c>
      <c r="L16" t="s">
        <v>818</v>
      </c>
      <c r="M16" t="s">
        <v>444</v>
      </c>
      <c r="N16" t="s">
        <v>818</v>
      </c>
      <c r="O16" t="s">
        <v>818</v>
      </c>
      <c r="P16" t="s">
        <v>445</v>
      </c>
      <c r="Q16" t="s">
        <v>818</v>
      </c>
      <c r="R16" t="s">
        <v>818</v>
      </c>
      <c r="S16" t="s">
        <v>818</v>
      </c>
      <c r="T16" t="s">
        <v>818</v>
      </c>
      <c r="U16" t="s">
        <v>818</v>
      </c>
      <c r="V16" t="s">
        <v>818</v>
      </c>
      <c r="W16" t="s">
        <v>818</v>
      </c>
      <c r="X16" t="s">
        <v>818</v>
      </c>
      <c r="Y16" t="s">
        <v>446</v>
      </c>
      <c r="Z16" t="s">
        <v>818</v>
      </c>
      <c r="AA16" t="s">
        <v>818</v>
      </c>
      <c r="AB16" t="s">
        <v>818</v>
      </c>
      <c r="AC16" t="s">
        <v>818</v>
      </c>
      <c r="AD16" t="s">
        <v>818</v>
      </c>
      <c r="AE16" t="s">
        <v>818</v>
      </c>
      <c r="AF16" t="s">
        <v>818</v>
      </c>
      <c r="AG16" t="s">
        <v>447</v>
      </c>
      <c r="AH16" t="s">
        <v>818</v>
      </c>
      <c r="AI16" t="s">
        <v>448</v>
      </c>
      <c r="AJ16" t="s">
        <v>818</v>
      </c>
      <c r="AK16" t="s">
        <v>818</v>
      </c>
      <c r="AL16" t="s">
        <v>449</v>
      </c>
      <c r="AM16" t="s">
        <v>450</v>
      </c>
      <c r="AN16" t="s">
        <v>818</v>
      </c>
      <c r="AO16" t="s">
        <v>818</v>
      </c>
      <c r="AP16" t="s">
        <v>818</v>
      </c>
      <c r="AQ16" t="s">
        <v>818</v>
      </c>
      <c r="AR16" t="s">
        <v>818</v>
      </c>
      <c r="AS16" t="s">
        <v>818</v>
      </c>
      <c r="AT16" t="s">
        <v>818</v>
      </c>
      <c r="AU16" t="s">
        <v>818</v>
      </c>
      <c r="AV16" t="s">
        <v>818</v>
      </c>
      <c r="AW16" t="s">
        <v>818</v>
      </c>
      <c r="AX16" t="s">
        <v>818</v>
      </c>
      <c r="AY16" t="s">
        <v>818</v>
      </c>
      <c r="AZ16" t="s">
        <v>818</v>
      </c>
      <c r="BA16" t="s">
        <v>818</v>
      </c>
      <c r="BB16" t="s">
        <v>818</v>
      </c>
      <c r="BC16" t="s">
        <v>818</v>
      </c>
      <c r="BD16" t="s">
        <v>818</v>
      </c>
    </row>
    <row r="17" spans="1:56" x14ac:dyDescent="0.35">
      <c r="A17" t="s">
        <v>441</v>
      </c>
      <c r="C17" t="s">
        <v>442</v>
      </c>
      <c r="E17" s="8">
        <v>14</v>
      </c>
      <c r="F17" s="8" t="s">
        <v>453</v>
      </c>
      <c r="G17" s="8" t="s">
        <v>63</v>
      </c>
      <c r="I17" t="s">
        <v>818</v>
      </c>
      <c r="J17" t="s">
        <v>818</v>
      </c>
      <c r="K17" t="s">
        <v>818</v>
      </c>
      <c r="L17" t="s">
        <v>818</v>
      </c>
      <c r="M17" t="s">
        <v>454</v>
      </c>
      <c r="N17" t="s">
        <v>818</v>
      </c>
      <c r="O17" t="s">
        <v>818</v>
      </c>
      <c r="P17" t="s">
        <v>455</v>
      </c>
      <c r="Q17" t="s">
        <v>818</v>
      </c>
      <c r="R17" t="s">
        <v>818</v>
      </c>
      <c r="S17" t="s">
        <v>818</v>
      </c>
      <c r="T17" t="s">
        <v>818</v>
      </c>
      <c r="U17" t="s">
        <v>818</v>
      </c>
      <c r="V17" t="s">
        <v>818</v>
      </c>
      <c r="W17" t="s">
        <v>818</v>
      </c>
      <c r="X17" t="s">
        <v>818</v>
      </c>
      <c r="Y17" t="s">
        <v>456</v>
      </c>
      <c r="Z17" t="s">
        <v>818</v>
      </c>
      <c r="AA17" t="s">
        <v>818</v>
      </c>
      <c r="AB17" t="s">
        <v>818</v>
      </c>
      <c r="AC17" t="s">
        <v>818</v>
      </c>
      <c r="AD17" t="s">
        <v>818</v>
      </c>
      <c r="AE17" t="s">
        <v>818</v>
      </c>
      <c r="AF17" t="s">
        <v>818</v>
      </c>
      <c r="AG17" t="s">
        <v>457</v>
      </c>
      <c r="AH17" t="s">
        <v>818</v>
      </c>
      <c r="AI17" t="s">
        <v>458</v>
      </c>
      <c r="AJ17" t="s">
        <v>818</v>
      </c>
      <c r="AK17" t="s">
        <v>818</v>
      </c>
      <c r="AL17" t="s">
        <v>459</v>
      </c>
      <c r="AM17" t="s">
        <v>460</v>
      </c>
      <c r="AN17" t="s">
        <v>818</v>
      </c>
      <c r="AO17" t="s">
        <v>818</v>
      </c>
      <c r="AP17" t="s">
        <v>818</v>
      </c>
      <c r="AQ17" t="s">
        <v>818</v>
      </c>
      <c r="AR17" t="s">
        <v>818</v>
      </c>
      <c r="AS17" t="s">
        <v>818</v>
      </c>
      <c r="AT17" t="s">
        <v>818</v>
      </c>
      <c r="AU17" t="s">
        <v>818</v>
      </c>
      <c r="AV17" t="s">
        <v>818</v>
      </c>
      <c r="AW17" t="s">
        <v>818</v>
      </c>
      <c r="AX17" t="s">
        <v>818</v>
      </c>
      <c r="AY17" t="s">
        <v>818</v>
      </c>
      <c r="AZ17" t="s">
        <v>818</v>
      </c>
      <c r="BA17" t="s">
        <v>818</v>
      </c>
      <c r="BB17" t="s">
        <v>818</v>
      </c>
      <c r="BC17" t="s">
        <v>818</v>
      </c>
      <c r="BD17" t="s">
        <v>818</v>
      </c>
    </row>
    <row r="18" spans="1:56" x14ac:dyDescent="0.35">
      <c r="A18" t="s">
        <v>451</v>
      </c>
      <c r="C18" t="s">
        <v>452</v>
      </c>
      <c r="E18" s="8">
        <v>15</v>
      </c>
      <c r="F18" s="8" t="s">
        <v>463</v>
      </c>
      <c r="G18" s="8" t="s">
        <v>64</v>
      </c>
      <c r="I18" t="s">
        <v>818</v>
      </c>
      <c r="J18" t="s">
        <v>818</v>
      </c>
      <c r="K18" t="s">
        <v>818</v>
      </c>
      <c r="L18" t="s">
        <v>818</v>
      </c>
      <c r="M18" t="s">
        <v>464</v>
      </c>
      <c r="N18" t="s">
        <v>818</v>
      </c>
      <c r="O18" t="s">
        <v>818</v>
      </c>
      <c r="P18" t="s">
        <v>465</v>
      </c>
      <c r="Q18" t="s">
        <v>818</v>
      </c>
      <c r="R18" t="s">
        <v>818</v>
      </c>
      <c r="S18" t="s">
        <v>818</v>
      </c>
      <c r="T18" t="s">
        <v>818</v>
      </c>
      <c r="U18" t="s">
        <v>818</v>
      </c>
      <c r="V18" t="s">
        <v>818</v>
      </c>
      <c r="W18" t="s">
        <v>818</v>
      </c>
      <c r="X18" t="s">
        <v>818</v>
      </c>
      <c r="Y18" t="s">
        <v>466</v>
      </c>
      <c r="Z18" t="s">
        <v>818</v>
      </c>
      <c r="AA18" t="s">
        <v>818</v>
      </c>
      <c r="AB18" t="s">
        <v>818</v>
      </c>
      <c r="AC18" t="s">
        <v>818</v>
      </c>
      <c r="AD18" t="s">
        <v>818</v>
      </c>
      <c r="AE18" t="s">
        <v>818</v>
      </c>
      <c r="AF18" t="s">
        <v>818</v>
      </c>
      <c r="AG18" t="s">
        <v>467</v>
      </c>
      <c r="AH18" t="s">
        <v>818</v>
      </c>
      <c r="AI18" t="s">
        <v>468</v>
      </c>
      <c r="AJ18" t="s">
        <v>818</v>
      </c>
      <c r="AK18" t="s">
        <v>818</v>
      </c>
      <c r="AL18" t="s">
        <v>469</v>
      </c>
      <c r="AM18" t="s">
        <v>470</v>
      </c>
      <c r="AN18" t="s">
        <v>818</v>
      </c>
      <c r="AO18" t="s">
        <v>818</v>
      </c>
      <c r="AP18" t="s">
        <v>818</v>
      </c>
      <c r="AQ18" t="s">
        <v>818</v>
      </c>
      <c r="AR18" t="s">
        <v>818</v>
      </c>
      <c r="AS18" t="s">
        <v>818</v>
      </c>
      <c r="AT18" t="s">
        <v>818</v>
      </c>
      <c r="AU18" t="s">
        <v>818</v>
      </c>
      <c r="AV18" t="s">
        <v>818</v>
      </c>
      <c r="AW18" t="s">
        <v>818</v>
      </c>
      <c r="AX18" t="s">
        <v>818</v>
      </c>
      <c r="AY18" t="s">
        <v>818</v>
      </c>
      <c r="AZ18" t="s">
        <v>818</v>
      </c>
      <c r="BA18" t="s">
        <v>818</v>
      </c>
      <c r="BB18" t="s">
        <v>818</v>
      </c>
      <c r="BC18" t="s">
        <v>818</v>
      </c>
      <c r="BD18" t="s">
        <v>818</v>
      </c>
    </row>
    <row r="19" spans="1:56" x14ac:dyDescent="0.35">
      <c r="A19" t="s">
        <v>461</v>
      </c>
      <c r="C19" t="s">
        <v>462</v>
      </c>
      <c r="E19" s="8">
        <v>16</v>
      </c>
      <c r="F19" s="8" t="s">
        <v>473</v>
      </c>
      <c r="G19" s="8" t="s">
        <v>65</v>
      </c>
      <c r="I19" t="s">
        <v>818</v>
      </c>
      <c r="J19" t="s">
        <v>818</v>
      </c>
      <c r="K19" t="s">
        <v>818</v>
      </c>
      <c r="L19" t="s">
        <v>818</v>
      </c>
      <c r="M19" t="s">
        <v>474</v>
      </c>
      <c r="N19" t="s">
        <v>818</v>
      </c>
      <c r="O19" t="s">
        <v>818</v>
      </c>
      <c r="P19" t="s">
        <v>818</v>
      </c>
      <c r="Q19" t="s">
        <v>818</v>
      </c>
      <c r="R19" t="s">
        <v>818</v>
      </c>
      <c r="S19" t="s">
        <v>818</v>
      </c>
      <c r="T19" t="s">
        <v>818</v>
      </c>
      <c r="U19" t="s">
        <v>818</v>
      </c>
      <c r="V19" t="s">
        <v>818</v>
      </c>
      <c r="W19" t="s">
        <v>818</v>
      </c>
      <c r="X19" t="s">
        <v>818</v>
      </c>
      <c r="Y19" t="s">
        <v>475</v>
      </c>
      <c r="Z19" t="s">
        <v>818</v>
      </c>
      <c r="AA19" t="s">
        <v>818</v>
      </c>
      <c r="AB19" t="s">
        <v>818</v>
      </c>
      <c r="AC19" t="s">
        <v>818</v>
      </c>
      <c r="AD19" t="s">
        <v>818</v>
      </c>
      <c r="AE19" t="s">
        <v>818</v>
      </c>
      <c r="AF19" t="s">
        <v>818</v>
      </c>
      <c r="AG19" t="s">
        <v>476</v>
      </c>
      <c r="AH19" t="s">
        <v>818</v>
      </c>
      <c r="AI19" t="s">
        <v>477</v>
      </c>
      <c r="AJ19" t="s">
        <v>818</v>
      </c>
      <c r="AK19" t="s">
        <v>818</v>
      </c>
      <c r="AL19" t="s">
        <v>478</v>
      </c>
      <c r="AM19" t="s">
        <v>479</v>
      </c>
      <c r="AN19" t="s">
        <v>818</v>
      </c>
      <c r="AO19" t="s">
        <v>818</v>
      </c>
      <c r="AP19" t="s">
        <v>818</v>
      </c>
      <c r="AQ19" t="s">
        <v>818</v>
      </c>
      <c r="AR19" t="s">
        <v>818</v>
      </c>
      <c r="AS19" t="s">
        <v>818</v>
      </c>
      <c r="AT19" t="s">
        <v>818</v>
      </c>
      <c r="AU19" t="s">
        <v>818</v>
      </c>
      <c r="AV19" t="s">
        <v>818</v>
      </c>
      <c r="AW19" t="s">
        <v>818</v>
      </c>
      <c r="AX19" t="s">
        <v>818</v>
      </c>
      <c r="AY19" t="s">
        <v>818</v>
      </c>
      <c r="AZ19" t="s">
        <v>818</v>
      </c>
      <c r="BA19" t="s">
        <v>818</v>
      </c>
      <c r="BB19" t="s">
        <v>818</v>
      </c>
      <c r="BC19" t="s">
        <v>818</v>
      </c>
      <c r="BD19" t="s">
        <v>818</v>
      </c>
    </row>
    <row r="20" spans="1:56" x14ac:dyDescent="0.35">
      <c r="A20" t="s">
        <v>471</v>
      </c>
      <c r="C20" t="s">
        <v>472</v>
      </c>
      <c r="E20" s="8">
        <v>17</v>
      </c>
      <c r="F20" s="8" t="s">
        <v>482</v>
      </c>
      <c r="G20" s="8" t="s">
        <v>66</v>
      </c>
      <c r="I20" t="s">
        <v>818</v>
      </c>
      <c r="J20" t="s">
        <v>818</v>
      </c>
      <c r="K20" t="s">
        <v>818</v>
      </c>
      <c r="L20" t="s">
        <v>818</v>
      </c>
      <c r="M20" t="s">
        <v>818</v>
      </c>
      <c r="N20" t="s">
        <v>818</v>
      </c>
      <c r="O20" t="s">
        <v>818</v>
      </c>
      <c r="P20" t="s">
        <v>818</v>
      </c>
      <c r="Q20" t="s">
        <v>818</v>
      </c>
      <c r="R20" t="s">
        <v>818</v>
      </c>
      <c r="S20" t="s">
        <v>818</v>
      </c>
      <c r="T20" t="s">
        <v>818</v>
      </c>
      <c r="U20" t="s">
        <v>818</v>
      </c>
      <c r="V20" t="s">
        <v>818</v>
      </c>
      <c r="W20" t="s">
        <v>818</v>
      </c>
      <c r="X20" t="s">
        <v>818</v>
      </c>
      <c r="Y20" t="s">
        <v>483</v>
      </c>
      <c r="Z20" t="s">
        <v>818</v>
      </c>
      <c r="AA20" t="s">
        <v>818</v>
      </c>
      <c r="AB20" t="s">
        <v>818</v>
      </c>
      <c r="AC20" t="s">
        <v>818</v>
      </c>
      <c r="AD20" t="s">
        <v>818</v>
      </c>
      <c r="AE20" t="s">
        <v>818</v>
      </c>
      <c r="AF20" t="s">
        <v>818</v>
      </c>
      <c r="AG20" t="s">
        <v>484</v>
      </c>
      <c r="AH20" t="s">
        <v>818</v>
      </c>
      <c r="AI20" t="s">
        <v>485</v>
      </c>
      <c r="AJ20" t="s">
        <v>818</v>
      </c>
      <c r="AK20" t="s">
        <v>818</v>
      </c>
      <c r="AL20" t="s">
        <v>486</v>
      </c>
      <c r="AM20" t="s">
        <v>818</v>
      </c>
      <c r="AN20" t="s">
        <v>818</v>
      </c>
      <c r="AO20" t="s">
        <v>818</v>
      </c>
      <c r="AP20" t="s">
        <v>818</v>
      </c>
      <c r="AQ20" t="s">
        <v>818</v>
      </c>
      <c r="AR20" t="s">
        <v>818</v>
      </c>
      <c r="AS20" t="s">
        <v>818</v>
      </c>
      <c r="AT20" t="s">
        <v>818</v>
      </c>
      <c r="AU20" t="s">
        <v>818</v>
      </c>
      <c r="AV20" t="s">
        <v>818</v>
      </c>
      <c r="AW20" t="s">
        <v>818</v>
      </c>
      <c r="AX20" t="s">
        <v>818</v>
      </c>
      <c r="AY20" t="s">
        <v>818</v>
      </c>
      <c r="AZ20" t="s">
        <v>818</v>
      </c>
      <c r="BA20" t="s">
        <v>818</v>
      </c>
      <c r="BB20" t="s">
        <v>818</v>
      </c>
      <c r="BC20" t="s">
        <v>818</v>
      </c>
      <c r="BD20" t="s">
        <v>818</v>
      </c>
    </row>
    <row r="21" spans="1:56" x14ac:dyDescent="0.35">
      <c r="A21" t="s">
        <v>480</v>
      </c>
      <c r="C21" t="s">
        <v>481</v>
      </c>
      <c r="E21" s="8">
        <v>18</v>
      </c>
      <c r="F21" s="8" t="s">
        <v>489</v>
      </c>
      <c r="G21" s="8" t="s">
        <v>67</v>
      </c>
      <c r="I21" t="s">
        <v>818</v>
      </c>
      <c r="J21" t="s">
        <v>818</v>
      </c>
      <c r="K21" t="s">
        <v>818</v>
      </c>
      <c r="L21" t="s">
        <v>818</v>
      </c>
      <c r="M21" t="s">
        <v>818</v>
      </c>
      <c r="N21" t="s">
        <v>818</v>
      </c>
      <c r="O21" t="s">
        <v>818</v>
      </c>
      <c r="P21" t="s">
        <v>818</v>
      </c>
      <c r="Q21" t="s">
        <v>818</v>
      </c>
      <c r="R21" t="s">
        <v>818</v>
      </c>
      <c r="S21" t="s">
        <v>818</v>
      </c>
      <c r="T21" t="s">
        <v>818</v>
      </c>
      <c r="U21" t="s">
        <v>818</v>
      </c>
      <c r="V21" t="s">
        <v>818</v>
      </c>
      <c r="W21" t="s">
        <v>818</v>
      </c>
      <c r="X21" t="s">
        <v>818</v>
      </c>
      <c r="Y21" t="s">
        <v>490</v>
      </c>
      <c r="Z21" t="s">
        <v>818</v>
      </c>
      <c r="AA21" t="s">
        <v>818</v>
      </c>
      <c r="AB21" t="s">
        <v>818</v>
      </c>
      <c r="AC21" t="s">
        <v>818</v>
      </c>
      <c r="AD21" t="s">
        <v>818</v>
      </c>
      <c r="AE21" t="s">
        <v>818</v>
      </c>
      <c r="AF21" t="s">
        <v>818</v>
      </c>
      <c r="AG21" t="s">
        <v>491</v>
      </c>
      <c r="AH21" t="s">
        <v>818</v>
      </c>
      <c r="AI21" t="s">
        <v>492</v>
      </c>
      <c r="AJ21" t="s">
        <v>818</v>
      </c>
      <c r="AK21" t="s">
        <v>818</v>
      </c>
      <c r="AL21" t="s">
        <v>493</v>
      </c>
      <c r="AM21" t="s">
        <v>818</v>
      </c>
      <c r="AN21" t="s">
        <v>818</v>
      </c>
      <c r="AO21" t="s">
        <v>818</v>
      </c>
      <c r="AP21" t="s">
        <v>818</v>
      </c>
      <c r="AQ21" t="s">
        <v>818</v>
      </c>
      <c r="AR21" t="s">
        <v>818</v>
      </c>
      <c r="AS21" t="s">
        <v>818</v>
      </c>
      <c r="AT21" t="s">
        <v>818</v>
      </c>
      <c r="AU21" t="s">
        <v>818</v>
      </c>
      <c r="AV21" t="s">
        <v>818</v>
      </c>
      <c r="AW21" t="s">
        <v>818</v>
      </c>
      <c r="AX21" t="s">
        <v>818</v>
      </c>
      <c r="AY21" t="s">
        <v>818</v>
      </c>
      <c r="AZ21" t="s">
        <v>818</v>
      </c>
      <c r="BA21" t="s">
        <v>818</v>
      </c>
      <c r="BB21" t="s">
        <v>818</v>
      </c>
      <c r="BC21" t="s">
        <v>818</v>
      </c>
      <c r="BD21" t="s">
        <v>818</v>
      </c>
    </row>
    <row r="22" spans="1:56" x14ac:dyDescent="0.35">
      <c r="A22" t="s">
        <v>487</v>
      </c>
      <c r="C22" t="s">
        <v>488</v>
      </c>
      <c r="E22" s="8">
        <v>19</v>
      </c>
      <c r="F22" s="8" t="s">
        <v>496</v>
      </c>
      <c r="G22" s="8" t="s">
        <v>68</v>
      </c>
      <c r="I22" t="s">
        <v>818</v>
      </c>
      <c r="J22" t="s">
        <v>818</v>
      </c>
      <c r="K22" t="s">
        <v>818</v>
      </c>
      <c r="L22" t="s">
        <v>818</v>
      </c>
      <c r="M22" t="s">
        <v>818</v>
      </c>
      <c r="N22" t="s">
        <v>818</v>
      </c>
      <c r="O22" t="s">
        <v>818</v>
      </c>
      <c r="P22" t="s">
        <v>818</v>
      </c>
      <c r="Q22" t="s">
        <v>818</v>
      </c>
      <c r="R22" t="s">
        <v>818</v>
      </c>
      <c r="S22" t="s">
        <v>818</v>
      </c>
      <c r="T22" t="s">
        <v>818</v>
      </c>
      <c r="U22" t="s">
        <v>818</v>
      </c>
      <c r="V22" t="s">
        <v>818</v>
      </c>
      <c r="W22" t="s">
        <v>818</v>
      </c>
      <c r="X22" t="s">
        <v>818</v>
      </c>
      <c r="Y22" t="s">
        <v>497</v>
      </c>
      <c r="Z22" t="s">
        <v>818</v>
      </c>
      <c r="AA22" t="s">
        <v>818</v>
      </c>
      <c r="AB22" t="s">
        <v>818</v>
      </c>
      <c r="AC22" t="s">
        <v>818</v>
      </c>
      <c r="AD22" t="s">
        <v>818</v>
      </c>
      <c r="AE22" t="s">
        <v>818</v>
      </c>
      <c r="AF22" t="s">
        <v>818</v>
      </c>
      <c r="AG22" t="s">
        <v>498</v>
      </c>
      <c r="AH22" t="s">
        <v>818</v>
      </c>
      <c r="AI22" t="s">
        <v>499</v>
      </c>
      <c r="AJ22" t="s">
        <v>818</v>
      </c>
      <c r="AK22" t="s">
        <v>818</v>
      </c>
      <c r="AL22" t="s">
        <v>500</v>
      </c>
      <c r="AM22" t="s">
        <v>818</v>
      </c>
      <c r="AN22" t="s">
        <v>818</v>
      </c>
      <c r="AO22" t="s">
        <v>818</v>
      </c>
      <c r="AP22" t="s">
        <v>818</v>
      </c>
      <c r="AQ22" t="s">
        <v>818</v>
      </c>
      <c r="AR22" t="s">
        <v>818</v>
      </c>
      <c r="AS22" t="s">
        <v>818</v>
      </c>
      <c r="AT22" t="s">
        <v>818</v>
      </c>
      <c r="AU22" t="s">
        <v>818</v>
      </c>
      <c r="AV22" t="s">
        <v>818</v>
      </c>
      <c r="AW22" t="s">
        <v>818</v>
      </c>
      <c r="AX22" t="s">
        <v>818</v>
      </c>
      <c r="AY22" t="s">
        <v>818</v>
      </c>
      <c r="AZ22" t="s">
        <v>818</v>
      </c>
      <c r="BA22" t="s">
        <v>818</v>
      </c>
      <c r="BB22" t="s">
        <v>818</v>
      </c>
      <c r="BC22" t="s">
        <v>818</v>
      </c>
      <c r="BD22" t="s">
        <v>818</v>
      </c>
    </row>
    <row r="23" spans="1:56" x14ac:dyDescent="0.35">
      <c r="A23" t="s">
        <v>494</v>
      </c>
      <c r="C23" t="s">
        <v>495</v>
      </c>
      <c r="E23" s="8">
        <v>20</v>
      </c>
      <c r="F23" s="8" t="s">
        <v>503</v>
      </c>
      <c r="G23" s="8" t="s">
        <v>69</v>
      </c>
      <c r="I23" t="s">
        <v>818</v>
      </c>
      <c r="J23" t="s">
        <v>818</v>
      </c>
      <c r="K23" t="s">
        <v>818</v>
      </c>
      <c r="L23" t="s">
        <v>818</v>
      </c>
      <c r="M23" t="s">
        <v>818</v>
      </c>
      <c r="N23" t="s">
        <v>818</v>
      </c>
      <c r="O23" t="s">
        <v>818</v>
      </c>
      <c r="P23" t="s">
        <v>818</v>
      </c>
      <c r="Q23" t="s">
        <v>818</v>
      </c>
      <c r="R23" t="s">
        <v>818</v>
      </c>
      <c r="S23" t="s">
        <v>818</v>
      </c>
      <c r="T23" t="s">
        <v>818</v>
      </c>
      <c r="U23" t="s">
        <v>818</v>
      </c>
      <c r="V23" t="s">
        <v>818</v>
      </c>
      <c r="W23" t="s">
        <v>818</v>
      </c>
      <c r="X23" t="s">
        <v>818</v>
      </c>
      <c r="Y23" t="s">
        <v>504</v>
      </c>
      <c r="Z23" t="s">
        <v>818</v>
      </c>
      <c r="AA23" t="s">
        <v>818</v>
      </c>
      <c r="AB23" t="s">
        <v>818</v>
      </c>
      <c r="AC23" t="s">
        <v>818</v>
      </c>
      <c r="AD23" t="s">
        <v>818</v>
      </c>
      <c r="AE23" t="s">
        <v>818</v>
      </c>
      <c r="AF23" t="s">
        <v>818</v>
      </c>
      <c r="AG23" t="s">
        <v>505</v>
      </c>
      <c r="AH23" t="s">
        <v>818</v>
      </c>
      <c r="AI23" t="s">
        <v>506</v>
      </c>
      <c r="AJ23" t="s">
        <v>818</v>
      </c>
      <c r="AK23" t="s">
        <v>818</v>
      </c>
      <c r="AL23" t="s">
        <v>507</v>
      </c>
      <c r="AM23" t="s">
        <v>818</v>
      </c>
      <c r="AN23" t="s">
        <v>818</v>
      </c>
      <c r="AO23" t="s">
        <v>818</v>
      </c>
      <c r="AP23" t="s">
        <v>818</v>
      </c>
      <c r="AQ23" t="s">
        <v>818</v>
      </c>
      <c r="AR23" t="s">
        <v>818</v>
      </c>
      <c r="AS23" t="s">
        <v>818</v>
      </c>
      <c r="AT23" t="s">
        <v>818</v>
      </c>
      <c r="AU23" t="s">
        <v>818</v>
      </c>
      <c r="AV23" t="s">
        <v>818</v>
      </c>
      <c r="AW23" t="s">
        <v>818</v>
      </c>
      <c r="AX23" t="s">
        <v>818</v>
      </c>
      <c r="AY23" t="s">
        <v>818</v>
      </c>
      <c r="AZ23" t="s">
        <v>818</v>
      </c>
      <c r="BA23" t="s">
        <v>818</v>
      </c>
      <c r="BB23" t="s">
        <v>818</v>
      </c>
      <c r="BC23" t="s">
        <v>818</v>
      </c>
      <c r="BD23" t="s">
        <v>818</v>
      </c>
    </row>
    <row r="24" spans="1:56" x14ac:dyDescent="0.35">
      <c r="A24" t="s">
        <v>501</v>
      </c>
      <c r="C24" t="s">
        <v>502</v>
      </c>
      <c r="E24" s="8">
        <v>21</v>
      </c>
      <c r="F24" s="8" t="s">
        <v>510</v>
      </c>
      <c r="G24" s="8" t="s">
        <v>70</v>
      </c>
      <c r="I24" t="s">
        <v>818</v>
      </c>
      <c r="J24" t="s">
        <v>818</v>
      </c>
      <c r="K24" t="s">
        <v>818</v>
      </c>
      <c r="L24" t="s">
        <v>818</v>
      </c>
      <c r="M24" t="s">
        <v>818</v>
      </c>
      <c r="N24" t="s">
        <v>818</v>
      </c>
      <c r="O24" t="s">
        <v>818</v>
      </c>
      <c r="P24" t="s">
        <v>818</v>
      </c>
      <c r="Q24" t="s">
        <v>818</v>
      </c>
      <c r="R24" t="s">
        <v>818</v>
      </c>
      <c r="S24" t="s">
        <v>818</v>
      </c>
      <c r="T24" t="s">
        <v>818</v>
      </c>
      <c r="U24" t="s">
        <v>818</v>
      </c>
      <c r="V24" t="s">
        <v>818</v>
      </c>
      <c r="W24" t="s">
        <v>818</v>
      </c>
      <c r="X24" t="s">
        <v>818</v>
      </c>
      <c r="Y24" t="s">
        <v>511</v>
      </c>
      <c r="Z24" t="s">
        <v>818</v>
      </c>
      <c r="AA24" t="s">
        <v>818</v>
      </c>
      <c r="AB24" t="s">
        <v>818</v>
      </c>
      <c r="AC24" t="s">
        <v>818</v>
      </c>
      <c r="AD24" t="s">
        <v>818</v>
      </c>
      <c r="AE24" t="s">
        <v>818</v>
      </c>
      <c r="AF24" t="s">
        <v>818</v>
      </c>
      <c r="AG24" t="s">
        <v>512</v>
      </c>
      <c r="AH24" t="s">
        <v>818</v>
      </c>
      <c r="AI24" t="s">
        <v>513</v>
      </c>
      <c r="AJ24" t="s">
        <v>818</v>
      </c>
      <c r="AK24" t="s">
        <v>818</v>
      </c>
      <c r="AL24" t="s">
        <v>514</v>
      </c>
      <c r="AM24" t="s">
        <v>818</v>
      </c>
      <c r="AN24" t="s">
        <v>818</v>
      </c>
      <c r="AO24" t="s">
        <v>818</v>
      </c>
      <c r="AP24" t="s">
        <v>818</v>
      </c>
      <c r="AQ24" t="s">
        <v>818</v>
      </c>
      <c r="AR24" t="s">
        <v>818</v>
      </c>
      <c r="AS24" t="s">
        <v>818</v>
      </c>
      <c r="AT24" t="s">
        <v>818</v>
      </c>
      <c r="AU24" t="s">
        <v>818</v>
      </c>
      <c r="AV24" t="s">
        <v>818</v>
      </c>
      <c r="AW24" t="s">
        <v>818</v>
      </c>
      <c r="AX24" t="s">
        <v>818</v>
      </c>
      <c r="AY24" t="s">
        <v>818</v>
      </c>
      <c r="AZ24" t="s">
        <v>818</v>
      </c>
      <c r="BA24" t="s">
        <v>818</v>
      </c>
      <c r="BB24" t="s">
        <v>818</v>
      </c>
      <c r="BC24" t="s">
        <v>818</v>
      </c>
      <c r="BD24" t="s">
        <v>818</v>
      </c>
    </row>
    <row r="25" spans="1:56" x14ac:dyDescent="0.35">
      <c r="A25" t="s">
        <v>508</v>
      </c>
      <c r="C25" t="s">
        <v>509</v>
      </c>
      <c r="E25" s="8">
        <v>22</v>
      </c>
      <c r="F25" s="8" t="s">
        <v>517</v>
      </c>
      <c r="G25" s="8" t="s">
        <v>518</v>
      </c>
      <c r="I25" t="s">
        <v>818</v>
      </c>
      <c r="J25" t="s">
        <v>818</v>
      </c>
      <c r="K25" t="s">
        <v>818</v>
      </c>
      <c r="L25" t="s">
        <v>818</v>
      </c>
      <c r="M25" t="s">
        <v>818</v>
      </c>
      <c r="N25" t="s">
        <v>818</v>
      </c>
      <c r="O25" t="s">
        <v>818</v>
      </c>
      <c r="P25" t="s">
        <v>818</v>
      </c>
      <c r="Q25" t="s">
        <v>818</v>
      </c>
      <c r="R25" t="s">
        <v>818</v>
      </c>
      <c r="S25" t="s">
        <v>818</v>
      </c>
      <c r="T25" t="s">
        <v>818</v>
      </c>
      <c r="U25" t="s">
        <v>818</v>
      </c>
      <c r="V25" t="s">
        <v>818</v>
      </c>
      <c r="W25" t="s">
        <v>818</v>
      </c>
      <c r="X25" t="s">
        <v>818</v>
      </c>
      <c r="Y25" t="s">
        <v>519</v>
      </c>
      <c r="Z25" t="s">
        <v>818</v>
      </c>
      <c r="AA25" t="s">
        <v>818</v>
      </c>
      <c r="AB25" t="s">
        <v>818</v>
      </c>
      <c r="AC25" t="s">
        <v>818</v>
      </c>
      <c r="AD25" t="s">
        <v>818</v>
      </c>
      <c r="AE25" t="s">
        <v>818</v>
      </c>
      <c r="AF25" t="s">
        <v>818</v>
      </c>
      <c r="AG25" t="s">
        <v>520</v>
      </c>
      <c r="AH25" t="s">
        <v>818</v>
      </c>
      <c r="AI25" t="s">
        <v>521</v>
      </c>
      <c r="AJ25" t="s">
        <v>818</v>
      </c>
      <c r="AK25" t="s">
        <v>818</v>
      </c>
      <c r="AL25" t="s">
        <v>522</v>
      </c>
      <c r="AM25" t="s">
        <v>818</v>
      </c>
      <c r="AN25" t="s">
        <v>818</v>
      </c>
      <c r="AO25" t="s">
        <v>818</v>
      </c>
      <c r="AP25" t="s">
        <v>818</v>
      </c>
      <c r="AQ25" t="s">
        <v>818</v>
      </c>
      <c r="AR25" t="s">
        <v>818</v>
      </c>
      <c r="AS25" t="s">
        <v>818</v>
      </c>
      <c r="AT25" t="s">
        <v>818</v>
      </c>
      <c r="AU25" t="s">
        <v>818</v>
      </c>
      <c r="AV25" t="s">
        <v>818</v>
      </c>
      <c r="AW25" t="s">
        <v>818</v>
      </c>
      <c r="AX25" t="s">
        <v>818</v>
      </c>
      <c r="AY25" t="s">
        <v>818</v>
      </c>
      <c r="AZ25" t="s">
        <v>818</v>
      </c>
      <c r="BA25" t="s">
        <v>818</v>
      </c>
      <c r="BB25" t="s">
        <v>818</v>
      </c>
      <c r="BC25" t="s">
        <v>818</v>
      </c>
      <c r="BD25" t="s">
        <v>818</v>
      </c>
    </row>
    <row r="26" spans="1:56" x14ac:dyDescent="0.35">
      <c r="A26" t="s">
        <v>515</v>
      </c>
      <c r="C26" t="s">
        <v>516</v>
      </c>
      <c r="E26" s="8">
        <v>23</v>
      </c>
      <c r="F26" s="8" t="s">
        <v>525</v>
      </c>
      <c r="G26" s="8" t="s">
        <v>71</v>
      </c>
      <c r="I26" t="s">
        <v>818</v>
      </c>
      <c r="J26" t="s">
        <v>818</v>
      </c>
      <c r="K26" t="s">
        <v>818</v>
      </c>
      <c r="L26" t="s">
        <v>818</v>
      </c>
      <c r="M26" t="s">
        <v>818</v>
      </c>
      <c r="N26" t="s">
        <v>818</v>
      </c>
      <c r="O26" t="s">
        <v>818</v>
      </c>
      <c r="P26" t="s">
        <v>818</v>
      </c>
      <c r="Q26" t="s">
        <v>818</v>
      </c>
      <c r="R26" t="s">
        <v>818</v>
      </c>
      <c r="S26" t="s">
        <v>818</v>
      </c>
      <c r="T26" t="s">
        <v>818</v>
      </c>
      <c r="U26" t="s">
        <v>818</v>
      </c>
      <c r="V26" t="s">
        <v>818</v>
      </c>
      <c r="W26" t="s">
        <v>818</v>
      </c>
      <c r="X26" t="s">
        <v>818</v>
      </c>
      <c r="Y26" t="s">
        <v>526</v>
      </c>
      <c r="Z26" t="s">
        <v>818</v>
      </c>
      <c r="AA26" t="s">
        <v>818</v>
      </c>
      <c r="AB26" t="s">
        <v>818</v>
      </c>
      <c r="AC26" t="s">
        <v>818</v>
      </c>
      <c r="AD26" t="s">
        <v>818</v>
      </c>
      <c r="AE26" t="s">
        <v>818</v>
      </c>
      <c r="AF26" t="s">
        <v>818</v>
      </c>
      <c r="AG26" t="s">
        <v>527</v>
      </c>
      <c r="AH26" t="s">
        <v>818</v>
      </c>
      <c r="AI26" t="s">
        <v>528</v>
      </c>
      <c r="AJ26" t="s">
        <v>818</v>
      </c>
      <c r="AK26" t="s">
        <v>818</v>
      </c>
      <c r="AL26" t="s">
        <v>529</v>
      </c>
      <c r="AM26" t="s">
        <v>818</v>
      </c>
      <c r="AN26" t="s">
        <v>818</v>
      </c>
      <c r="AO26" t="s">
        <v>818</v>
      </c>
      <c r="AP26" t="s">
        <v>818</v>
      </c>
      <c r="AQ26" t="s">
        <v>818</v>
      </c>
      <c r="AR26" t="s">
        <v>818</v>
      </c>
      <c r="AS26" t="s">
        <v>818</v>
      </c>
      <c r="AT26" t="s">
        <v>818</v>
      </c>
      <c r="AU26" t="s">
        <v>818</v>
      </c>
      <c r="AV26" t="s">
        <v>818</v>
      </c>
      <c r="AW26" t="s">
        <v>818</v>
      </c>
      <c r="AX26" t="s">
        <v>818</v>
      </c>
      <c r="AY26" t="s">
        <v>818</v>
      </c>
      <c r="AZ26" t="s">
        <v>818</v>
      </c>
      <c r="BA26" t="s">
        <v>818</v>
      </c>
      <c r="BB26" t="s">
        <v>818</v>
      </c>
      <c r="BC26" t="s">
        <v>818</v>
      </c>
      <c r="BD26" t="s">
        <v>818</v>
      </c>
    </row>
    <row r="27" spans="1:56" x14ac:dyDescent="0.35">
      <c r="A27" t="s">
        <v>523</v>
      </c>
      <c r="C27" t="s">
        <v>524</v>
      </c>
      <c r="E27" s="8">
        <v>24</v>
      </c>
      <c r="F27" s="8" t="s">
        <v>532</v>
      </c>
      <c r="G27" s="8" t="s">
        <v>72</v>
      </c>
      <c r="I27" t="s">
        <v>818</v>
      </c>
      <c r="J27" t="s">
        <v>818</v>
      </c>
      <c r="K27" t="s">
        <v>818</v>
      </c>
      <c r="L27" t="s">
        <v>818</v>
      </c>
      <c r="M27" t="s">
        <v>818</v>
      </c>
      <c r="N27" t="s">
        <v>818</v>
      </c>
      <c r="O27" t="s">
        <v>818</v>
      </c>
      <c r="P27" t="s">
        <v>818</v>
      </c>
      <c r="Q27" t="s">
        <v>818</v>
      </c>
      <c r="R27" t="s">
        <v>818</v>
      </c>
      <c r="S27" t="s">
        <v>818</v>
      </c>
      <c r="T27" t="s">
        <v>818</v>
      </c>
      <c r="U27" t="s">
        <v>818</v>
      </c>
      <c r="V27" t="s">
        <v>818</v>
      </c>
      <c r="W27" t="s">
        <v>818</v>
      </c>
      <c r="X27" t="s">
        <v>818</v>
      </c>
      <c r="Y27" t="s">
        <v>533</v>
      </c>
      <c r="Z27" t="s">
        <v>818</v>
      </c>
      <c r="AA27" t="s">
        <v>818</v>
      </c>
      <c r="AB27" t="s">
        <v>818</v>
      </c>
      <c r="AC27" t="s">
        <v>818</v>
      </c>
      <c r="AD27" t="s">
        <v>818</v>
      </c>
      <c r="AE27" t="s">
        <v>818</v>
      </c>
      <c r="AF27" t="s">
        <v>818</v>
      </c>
      <c r="AG27" t="s">
        <v>534</v>
      </c>
      <c r="AH27" t="s">
        <v>818</v>
      </c>
      <c r="AI27" t="s">
        <v>535</v>
      </c>
      <c r="AJ27" t="s">
        <v>818</v>
      </c>
      <c r="AK27" t="s">
        <v>818</v>
      </c>
      <c r="AL27" t="s">
        <v>536</v>
      </c>
      <c r="AM27" t="s">
        <v>818</v>
      </c>
      <c r="AN27" t="s">
        <v>818</v>
      </c>
      <c r="AO27" t="s">
        <v>818</v>
      </c>
      <c r="AP27" t="s">
        <v>818</v>
      </c>
      <c r="AQ27" t="s">
        <v>818</v>
      </c>
      <c r="AR27" t="s">
        <v>818</v>
      </c>
      <c r="AS27" t="s">
        <v>818</v>
      </c>
      <c r="AT27" t="s">
        <v>818</v>
      </c>
      <c r="AU27" t="s">
        <v>818</v>
      </c>
      <c r="AV27" t="s">
        <v>818</v>
      </c>
      <c r="AW27" t="s">
        <v>818</v>
      </c>
      <c r="AX27" t="s">
        <v>818</v>
      </c>
      <c r="AY27" t="s">
        <v>818</v>
      </c>
      <c r="AZ27" t="s">
        <v>818</v>
      </c>
      <c r="BA27" t="s">
        <v>818</v>
      </c>
      <c r="BB27" t="s">
        <v>818</v>
      </c>
      <c r="BC27" t="s">
        <v>818</v>
      </c>
      <c r="BD27" t="s">
        <v>818</v>
      </c>
    </row>
    <row r="28" spans="1:56" x14ac:dyDescent="0.35">
      <c r="A28" t="s">
        <v>530</v>
      </c>
      <c r="C28" t="s">
        <v>531</v>
      </c>
      <c r="E28" s="8">
        <v>25</v>
      </c>
      <c r="F28" s="8" t="s">
        <v>539</v>
      </c>
      <c r="G28" s="8" t="s">
        <v>540</v>
      </c>
      <c r="I28" t="s">
        <v>818</v>
      </c>
      <c r="J28" t="s">
        <v>818</v>
      </c>
      <c r="K28" t="s">
        <v>818</v>
      </c>
      <c r="L28" t="s">
        <v>818</v>
      </c>
      <c r="M28" t="s">
        <v>818</v>
      </c>
      <c r="N28" t="s">
        <v>818</v>
      </c>
      <c r="O28" t="s">
        <v>818</v>
      </c>
      <c r="P28" t="s">
        <v>818</v>
      </c>
      <c r="Q28" t="s">
        <v>818</v>
      </c>
      <c r="R28" t="s">
        <v>818</v>
      </c>
      <c r="S28" t="s">
        <v>818</v>
      </c>
      <c r="T28" t="s">
        <v>818</v>
      </c>
      <c r="U28" t="s">
        <v>818</v>
      </c>
      <c r="V28" t="s">
        <v>818</v>
      </c>
      <c r="W28" t="s">
        <v>818</v>
      </c>
      <c r="X28" t="s">
        <v>818</v>
      </c>
      <c r="Y28" t="s">
        <v>541</v>
      </c>
      <c r="Z28" t="s">
        <v>818</v>
      </c>
      <c r="AA28" t="s">
        <v>818</v>
      </c>
      <c r="AB28" t="s">
        <v>818</v>
      </c>
      <c r="AC28" t="s">
        <v>818</v>
      </c>
      <c r="AD28" t="s">
        <v>818</v>
      </c>
      <c r="AE28" t="s">
        <v>818</v>
      </c>
      <c r="AF28" t="s">
        <v>818</v>
      </c>
      <c r="AG28" t="s">
        <v>818</v>
      </c>
      <c r="AH28" t="s">
        <v>818</v>
      </c>
      <c r="AI28" t="s">
        <v>818</v>
      </c>
      <c r="AJ28" t="s">
        <v>818</v>
      </c>
      <c r="AK28" t="s">
        <v>818</v>
      </c>
      <c r="AL28" t="s">
        <v>542</v>
      </c>
      <c r="AM28" t="s">
        <v>818</v>
      </c>
      <c r="AN28" t="s">
        <v>818</v>
      </c>
      <c r="AO28" t="s">
        <v>818</v>
      </c>
      <c r="AP28" t="s">
        <v>818</v>
      </c>
      <c r="AQ28" t="s">
        <v>818</v>
      </c>
      <c r="AR28" t="s">
        <v>818</v>
      </c>
      <c r="AS28" t="s">
        <v>818</v>
      </c>
      <c r="AT28" t="s">
        <v>818</v>
      </c>
      <c r="AU28" t="s">
        <v>818</v>
      </c>
      <c r="AV28" t="s">
        <v>818</v>
      </c>
      <c r="AW28" t="s">
        <v>818</v>
      </c>
      <c r="AX28" t="s">
        <v>818</v>
      </c>
      <c r="AY28" t="s">
        <v>818</v>
      </c>
      <c r="AZ28" t="s">
        <v>818</v>
      </c>
      <c r="BA28" t="s">
        <v>818</v>
      </c>
      <c r="BB28" t="s">
        <v>818</v>
      </c>
      <c r="BC28" t="s">
        <v>818</v>
      </c>
      <c r="BD28" t="s">
        <v>818</v>
      </c>
    </row>
    <row r="29" spans="1:56" x14ac:dyDescent="0.35">
      <c r="A29" t="s">
        <v>537</v>
      </c>
      <c r="C29" t="s">
        <v>538</v>
      </c>
      <c r="E29" s="8">
        <v>26</v>
      </c>
      <c r="F29" s="8" t="s">
        <v>545</v>
      </c>
      <c r="G29" s="8" t="s">
        <v>546</v>
      </c>
      <c r="I29" t="s">
        <v>818</v>
      </c>
      <c r="J29" t="s">
        <v>818</v>
      </c>
      <c r="K29" t="s">
        <v>818</v>
      </c>
      <c r="L29" t="s">
        <v>818</v>
      </c>
      <c r="M29" t="s">
        <v>818</v>
      </c>
      <c r="N29" t="s">
        <v>818</v>
      </c>
      <c r="O29" t="s">
        <v>818</v>
      </c>
      <c r="P29" t="s">
        <v>818</v>
      </c>
      <c r="Q29" t="s">
        <v>818</v>
      </c>
      <c r="R29" t="s">
        <v>818</v>
      </c>
      <c r="S29" t="s">
        <v>818</v>
      </c>
      <c r="T29" t="s">
        <v>818</v>
      </c>
      <c r="U29" t="s">
        <v>818</v>
      </c>
      <c r="V29" t="s">
        <v>818</v>
      </c>
      <c r="W29" t="s">
        <v>818</v>
      </c>
      <c r="X29" t="s">
        <v>818</v>
      </c>
      <c r="Y29" t="s">
        <v>547</v>
      </c>
      <c r="Z29" t="s">
        <v>818</v>
      </c>
      <c r="AA29" t="s">
        <v>818</v>
      </c>
      <c r="AB29" t="s">
        <v>818</v>
      </c>
      <c r="AC29" t="s">
        <v>818</v>
      </c>
      <c r="AD29" t="s">
        <v>818</v>
      </c>
      <c r="AE29" t="s">
        <v>818</v>
      </c>
      <c r="AF29" t="s">
        <v>818</v>
      </c>
      <c r="AG29" t="s">
        <v>818</v>
      </c>
      <c r="AH29" t="s">
        <v>818</v>
      </c>
      <c r="AI29" t="s">
        <v>818</v>
      </c>
      <c r="AJ29" t="s">
        <v>818</v>
      </c>
      <c r="AK29" t="s">
        <v>818</v>
      </c>
      <c r="AL29" t="s">
        <v>818</v>
      </c>
      <c r="AM29" t="s">
        <v>818</v>
      </c>
      <c r="AN29" t="s">
        <v>818</v>
      </c>
      <c r="AO29" t="s">
        <v>818</v>
      </c>
      <c r="AP29" t="s">
        <v>818</v>
      </c>
      <c r="AQ29" t="s">
        <v>818</v>
      </c>
      <c r="AR29" t="s">
        <v>818</v>
      </c>
      <c r="AS29" t="s">
        <v>818</v>
      </c>
      <c r="AT29" t="s">
        <v>818</v>
      </c>
      <c r="AU29" t="s">
        <v>818</v>
      </c>
      <c r="AV29" t="s">
        <v>818</v>
      </c>
      <c r="AW29" t="s">
        <v>818</v>
      </c>
      <c r="AX29" t="s">
        <v>818</v>
      </c>
      <c r="AY29" t="s">
        <v>818</v>
      </c>
      <c r="AZ29" t="s">
        <v>818</v>
      </c>
      <c r="BA29" t="s">
        <v>818</v>
      </c>
      <c r="BB29" t="s">
        <v>818</v>
      </c>
      <c r="BC29" t="s">
        <v>818</v>
      </c>
      <c r="BD29" t="s">
        <v>818</v>
      </c>
    </row>
    <row r="30" spans="1:56" x14ac:dyDescent="0.35">
      <c r="A30" t="s">
        <v>543</v>
      </c>
      <c r="C30" t="s">
        <v>544</v>
      </c>
      <c r="E30" s="8">
        <v>27</v>
      </c>
      <c r="F30" s="8" t="s">
        <v>550</v>
      </c>
      <c r="G30" s="8" t="s">
        <v>73</v>
      </c>
      <c r="I30" t="s">
        <v>818</v>
      </c>
      <c r="J30" t="s">
        <v>818</v>
      </c>
      <c r="K30" t="s">
        <v>818</v>
      </c>
      <c r="L30" t="s">
        <v>818</v>
      </c>
      <c r="M30" t="s">
        <v>818</v>
      </c>
      <c r="N30" t="s">
        <v>818</v>
      </c>
      <c r="O30" t="s">
        <v>818</v>
      </c>
      <c r="P30" t="s">
        <v>818</v>
      </c>
      <c r="Q30" t="s">
        <v>818</v>
      </c>
      <c r="R30" t="s">
        <v>818</v>
      </c>
      <c r="S30" t="s">
        <v>818</v>
      </c>
      <c r="T30" t="s">
        <v>818</v>
      </c>
      <c r="U30" t="s">
        <v>818</v>
      </c>
      <c r="V30" t="s">
        <v>818</v>
      </c>
      <c r="W30" t="s">
        <v>818</v>
      </c>
      <c r="X30" t="s">
        <v>818</v>
      </c>
      <c r="Y30" t="s">
        <v>551</v>
      </c>
      <c r="Z30" t="s">
        <v>818</v>
      </c>
      <c r="AA30" t="s">
        <v>818</v>
      </c>
      <c r="AB30" t="s">
        <v>818</v>
      </c>
      <c r="AC30" t="s">
        <v>818</v>
      </c>
      <c r="AD30" t="s">
        <v>818</v>
      </c>
      <c r="AE30" t="s">
        <v>818</v>
      </c>
      <c r="AF30" t="s">
        <v>818</v>
      </c>
      <c r="AG30" t="s">
        <v>818</v>
      </c>
      <c r="AH30" t="s">
        <v>818</v>
      </c>
      <c r="AI30" t="s">
        <v>818</v>
      </c>
      <c r="AJ30" t="s">
        <v>818</v>
      </c>
      <c r="AK30" t="s">
        <v>818</v>
      </c>
      <c r="AL30" t="s">
        <v>818</v>
      </c>
      <c r="AM30" t="s">
        <v>818</v>
      </c>
      <c r="AN30" t="s">
        <v>818</v>
      </c>
      <c r="AO30" t="s">
        <v>818</v>
      </c>
      <c r="AP30" t="s">
        <v>818</v>
      </c>
      <c r="AQ30" t="s">
        <v>818</v>
      </c>
      <c r="AR30" t="s">
        <v>818</v>
      </c>
      <c r="AS30" t="s">
        <v>818</v>
      </c>
      <c r="AT30" t="s">
        <v>818</v>
      </c>
      <c r="AU30" t="s">
        <v>818</v>
      </c>
      <c r="AV30" t="s">
        <v>818</v>
      </c>
      <c r="AW30" t="s">
        <v>818</v>
      </c>
      <c r="AX30" t="s">
        <v>818</v>
      </c>
      <c r="AY30" t="s">
        <v>818</v>
      </c>
      <c r="AZ30" t="s">
        <v>818</v>
      </c>
      <c r="BA30" t="s">
        <v>818</v>
      </c>
      <c r="BB30" t="s">
        <v>818</v>
      </c>
      <c r="BC30" t="s">
        <v>818</v>
      </c>
      <c r="BD30" t="s">
        <v>818</v>
      </c>
    </row>
    <row r="31" spans="1:56" x14ac:dyDescent="0.35">
      <c r="A31" t="s">
        <v>548</v>
      </c>
      <c r="C31" t="s">
        <v>549</v>
      </c>
      <c r="E31" s="8">
        <v>28</v>
      </c>
      <c r="F31" s="8" t="s">
        <v>554</v>
      </c>
      <c r="G31" s="8" t="s">
        <v>74</v>
      </c>
      <c r="I31" t="s">
        <v>818</v>
      </c>
      <c r="J31" t="s">
        <v>818</v>
      </c>
      <c r="K31" t="s">
        <v>818</v>
      </c>
      <c r="L31" t="s">
        <v>818</v>
      </c>
      <c r="M31" t="s">
        <v>818</v>
      </c>
      <c r="N31" t="s">
        <v>818</v>
      </c>
      <c r="O31" t="s">
        <v>818</v>
      </c>
      <c r="P31" t="s">
        <v>818</v>
      </c>
      <c r="Q31" t="s">
        <v>818</v>
      </c>
      <c r="R31" t="s">
        <v>818</v>
      </c>
      <c r="S31" t="s">
        <v>818</v>
      </c>
      <c r="T31" t="s">
        <v>818</v>
      </c>
      <c r="U31" t="s">
        <v>818</v>
      </c>
      <c r="V31" t="s">
        <v>818</v>
      </c>
      <c r="W31" t="s">
        <v>818</v>
      </c>
      <c r="X31" t="s">
        <v>818</v>
      </c>
      <c r="Y31" t="s">
        <v>555</v>
      </c>
      <c r="Z31" t="s">
        <v>818</v>
      </c>
      <c r="AA31" t="s">
        <v>818</v>
      </c>
      <c r="AB31" t="s">
        <v>818</v>
      </c>
      <c r="AC31" t="s">
        <v>818</v>
      </c>
      <c r="AD31" t="s">
        <v>818</v>
      </c>
      <c r="AE31" t="s">
        <v>818</v>
      </c>
      <c r="AF31" t="s">
        <v>818</v>
      </c>
      <c r="AG31" t="s">
        <v>818</v>
      </c>
      <c r="AH31" t="s">
        <v>818</v>
      </c>
      <c r="AI31" t="s">
        <v>818</v>
      </c>
      <c r="AJ31" t="s">
        <v>818</v>
      </c>
      <c r="AK31" t="s">
        <v>818</v>
      </c>
      <c r="AL31" t="s">
        <v>818</v>
      </c>
      <c r="AM31" t="s">
        <v>818</v>
      </c>
      <c r="AN31" t="s">
        <v>818</v>
      </c>
      <c r="AO31" t="s">
        <v>818</v>
      </c>
      <c r="AP31" t="s">
        <v>818</v>
      </c>
      <c r="AQ31" t="s">
        <v>818</v>
      </c>
      <c r="AR31" t="s">
        <v>818</v>
      </c>
      <c r="AS31" t="s">
        <v>818</v>
      </c>
      <c r="AT31" t="s">
        <v>818</v>
      </c>
      <c r="AU31" t="s">
        <v>818</v>
      </c>
      <c r="AV31" t="s">
        <v>818</v>
      </c>
      <c r="AW31" t="s">
        <v>818</v>
      </c>
      <c r="AX31" t="s">
        <v>818</v>
      </c>
      <c r="AY31" t="s">
        <v>818</v>
      </c>
      <c r="AZ31" t="s">
        <v>818</v>
      </c>
      <c r="BA31" t="s">
        <v>818</v>
      </c>
      <c r="BB31" t="s">
        <v>818</v>
      </c>
      <c r="BC31" t="s">
        <v>818</v>
      </c>
      <c r="BD31" t="s">
        <v>818</v>
      </c>
    </row>
    <row r="32" spans="1:56" x14ac:dyDescent="0.35">
      <c r="A32" t="s">
        <v>552</v>
      </c>
      <c r="C32" t="s">
        <v>553</v>
      </c>
      <c r="E32" s="8">
        <v>29</v>
      </c>
      <c r="F32" s="8" t="s">
        <v>558</v>
      </c>
      <c r="G32" s="8" t="s">
        <v>75</v>
      </c>
      <c r="I32" t="s">
        <v>818</v>
      </c>
      <c r="J32" t="s">
        <v>818</v>
      </c>
      <c r="K32" t="s">
        <v>818</v>
      </c>
      <c r="L32" t="s">
        <v>818</v>
      </c>
      <c r="M32" t="s">
        <v>818</v>
      </c>
      <c r="N32" t="s">
        <v>818</v>
      </c>
      <c r="O32" t="s">
        <v>818</v>
      </c>
      <c r="P32" t="s">
        <v>818</v>
      </c>
      <c r="Q32" t="s">
        <v>818</v>
      </c>
      <c r="R32" t="s">
        <v>818</v>
      </c>
      <c r="S32" t="s">
        <v>818</v>
      </c>
      <c r="T32" t="s">
        <v>818</v>
      </c>
      <c r="U32" t="s">
        <v>818</v>
      </c>
      <c r="V32" t="s">
        <v>818</v>
      </c>
      <c r="W32" t="s">
        <v>818</v>
      </c>
      <c r="X32" t="s">
        <v>818</v>
      </c>
      <c r="Y32" t="s">
        <v>559</v>
      </c>
      <c r="Z32" t="s">
        <v>818</v>
      </c>
      <c r="AA32" t="s">
        <v>818</v>
      </c>
      <c r="AB32" t="s">
        <v>818</v>
      </c>
      <c r="AC32" t="s">
        <v>818</v>
      </c>
      <c r="AD32" t="s">
        <v>818</v>
      </c>
      <c r="AE32" t="s">
        <v>818</v>
      </c>
      <c r="AF32" t="s">
        <v>818</v>
      </c>
      <c r="AG32" t="s">
        <v>818</v>
      </c>
      <c r="AH32" t="s">
        <v>818</v>
      </c>
      <c r="AI32" t="s">
        <v>818</v>
      </c>
      <c r="AJ32" t="s">
        <v>818</v>
      </c>
      <c r="AK32" t="s">
        <v>818</v>
      </c>
      <c r="AL32" t="s">
        <v>818</v>
      </c>
      <c r="AM32" t="s">
        <v>818</v>
      </c>
      <c r="AN32" t="s">
        <v>818</v>
      </c>
      <c r="AO32" t="s">
        <v>818</v>
      </c>
      <c r="AP32" t="s">
        <v>818</v>
      </c>
      <c r="AQ32" t="s">
        <v>818</v>
      </c>
      <c r="AR32" t="s">
        <v>818</v>
      </c>
      <c r="AS32" t="s">
        <v>818</v>
      </c>
      <c r="AT32" t="s">
        <v>818</v>
      </c>
      <c r="AU32" t="s">
        <v>818</v>
      </c>
      <c r="AV32" t="s">
        <v>818</v>
      </c>
      <c r="AW32" t="s">
        <v>818</v>
      </c>
      <c r="AX32" t="s">
        <v>818</v>
      </c>
      <c r="AY32" t="s">
        <v>818</v>
      </c>
      <c r="AZ32" t="s">
        <v>818</v>
      </c>
      <c r="BA32" t="s">
        <v>818</v>
      </c>
      <c r="BB32" t="s">
        <v>818</v>
      </c>
      <c r="BC32" t="s">
        <v>818</v>
      </c>
      <c r="BD32" t="s">
        <v>818</v>
      </c>
    </row>
    <row r="33" spans="1:56" x14ac:dyDescent="0.35">
      <c r="A33" t="s">
        <v>556</v>
      </c>
      <c r="C33" t="s">
        <v>557</v>
      </c>
      <c r="E33" s="8">
        <v>30</v>
      </c>
      <c r="F33" s="8" t="s">
        <v>562</v>
      </c>
      <c r="G33" s="8" t="s">
        <v>76</v>
      </c>
      <c r="I33" t="s">
        <v>818</v>
      </c>
      <c r="J33" t="s">
        <v>818</v>
      </c>
      <c r="K33" t="s">
        <v>818</v>
      </c>
      <c r="L33" t="s">
        <v>818</v>
      </c>
      <c r="M33" t="s">
        <v>818</v>
      </c>
      <c r="N33" t="s">
        <v>818</v>
      </c>
      <c r="O33" t="s">
        <v>818</v>
      </c>
      <c r="P33" t="s">
        <v>818</v>
      </c>
      <c r="Q33" t="s">
        <v>818</v>
      </c>
      <c r="R33" t="s">
        <v>818</v>
      </c>
      <c r="S33" t="s">
        <v>818</v>
      </c>
      <c r="T33" t="s">
        <v>818</v>
      </c>
      <c r="U33" t="s">
        <v>818</v>
      </c>
      <c r="V33" t="s">
        <v>818</v>
      </c>
      <c r="W33" t="s">
        <v>818</v>
      </c>
      <c r="X33" t="s">
        <v>818</v>
      </c>
      <c r="Y33" t="s">
        <v>563</v>
      </c>
      <c r="Z33" t="s">
        <v>818</v>
      </c>
      <c r="AA33" t="s">
        <v>818</v>
      </c>
      <c r="AB33" t="s">
        <v>818</v>
      </c>
      <c r="AC33" t="s">
        <v>818</v>
      </c>
      <c r="AD33" t="s">
        <v>818</v>
      </c>
      <c r="AE33" t="s">
        <v>818</v>
      </c>
      <c r="AF33" t="s">
        <v>818</v>
      </c>
      <c r="AG33" t="s">
        <v>818</v>
      </c>
      <c r="AH33" t="s">
        <v>818</v>
      </c>
      <c r="AI33" t="s">
        <v>818</v>
      </c>
      <c r="AJ33" t="s">
        <v>818</v>
      </c>
      <c r="AK33" t="s">
        <v>818</v>
      </c>
      <c r="AL33" t="s">
        <v>818</v>
      </c>
      <c r="AM33" t="s">
        <v>818</v>
      </c>
      <c r="AN33" t="s">
        <v>818</v>
      </c>
      <c r="AO33" t="s">
        <v>818</v>
      </c>
      <c r="AP33" t="s">
        <v>818</v>
      </c>
      <c r="AQ33" t="s">
        <v>818</v>
      </c>
      <c r="AR33" t="s">
        <v>818</v>
      </c>
      <c r="AS33" t="s">
        <v>818</v>
      </c>
      <c r="AT33" t="s">
        <v>818</v>
      </c>
      <c r="AU33" t="s">
        <v>818</v>
      </c>
      <c r="AV33" t="s">
        <v>818</v>
      </c>
      <c r="AW33" t="s">
        <v>818</v>
      </c>
      <c r="AX33" t="s">
        <v>818</v>
      </c>
      <c r="AY33" t="s">
        <v>818</v>
      </c>
      <c r="AZ33" t="s">
        <v>818</v>
      </c>
      <c r="BA33" t="s">
        <v>818</v>
      </c>
      <c r="BB33" t="s">
        <v>818</v>
      </c>
      <c r="BC33" t="s">
        <v>818</v>
      </c>
      <c r="BD33" t="s">
        <v>818</v>
      </c>
    </row>
    <row r="34" spans="1:56" x14ac:dyDescent="0.35">
      <c r="A34" t="s">
        <v>560</v>
      </c>
      <c r="C34" t="s">
        <v>561</v>
      </c>
      <c r="E34" s="8">
        <v>31</v>
      </c>
      <c r="F34" s="8" t="s">
        <v>566</v>
      </c>
      <c r="G34" s="8" t="s">
        <v>77</v>
      </c>
      <c r="I34" t="s">
        <v>818</v>
      </c>
      <c r="J34" t="s">
        <v>818</v>
      </c>
      <c r="K34" t="s">
        <v>818</v>
      </c>
      <c r="L34" t="s">
        <v>818</v>
      </c>
      <c r="M34" t="s">
        <v>818</v>
      </c>
      <c r="N34" t="s">
        <v>818</v>
      </c>
      <c r="O34" t="s">
        <v>818</v>
      </c>
      <c r="P34" t="s">
        <v>818</v>
      </c>
      <c r="Q34" t="s">
        <v>818</v>
      </c>
      <c r="R34" t="s">
        <v>818</v>
      </c>
      <c r="S34" t="s">
        <v>818</v>
      </c>
      <c r="T34" t="s">
        <v>818</v>
      </c>
      <c r="U34" t="s">
        <v>818</v>
      </c>
      <c r="V34" t="s">
        <v>818</v>
      </c>
      <c r="W34" t="s">
        <v>818</v>
      </c>
      <c r="X34" t="s">
        <v>818</v>
      </c>
      <c r="Y34" t="s">
        <v>567</v>
      </c>
      <c r="Z34" t="s">
        <v>818</v>
      </c>
      <c r="AA34" t="s">
        <v>818</v>
      </c>
      <c r="AB34" t="s">
        <v>818</v>
      </c>
      <c r="AC34" t="s">
        <v>818</v>
      </c>
      <c r="AD34" t="s">
        <v>818</v>
      </c>
      <c r="AE34" t="s">
        <v>818</v>
      </c>
      <c r="AF34" t="s">
        <v>818</v>
      </c>
      <c r="AG34" t="s">
        <v>818</v>
      </c>
      <c r="AH34" t="s">
        <v>818</v>
      </c>
      <c r="AI34" t="s">
        <v>818</v>
      </c>
      <c r="AJ34" t="s">
        <v>818</v>
      </c>
      <c r="AK34" t="s">
        <v>818</v>
      </c>
      <c r="AL34" t="s">
        <v>818</v>
      </c>
      <c r="AM34" t="s">
        <v>818</v>
      </c>
      <c r="AN34" t="s">
        <v>818</v>
      </c>
      <c r="AO34" t="s">
        <v>818</v>
      </c>
      <c r="AP34" t="s">
        <v>818</v>
      </c>
      <c r="AQ34" t="s">
        <v>818</v>
      </c>
      <c r="AR34" t="s">
        <v>818</v>
      </c>
      <c r="AS34" t="s">
        <v>818</v>
      </c>
      <c r="AT34" t="s">
        <v>818</v>
      </c>
      <c r="AU34" t="s">
        <v>818</v>
      </c>
      <c r="AV34" t="s">
        <v>818</v>
      </c>
      <c r="AW34" t="s">
        <v>818</v>
      </c>
      <c r="AX34" t="s">
        <v>818</v>
      </c>
      <c r="AY34" t="s">
        <v>818</v>
      </c>
      <c r="AZ34" t="s">
        <v>818</v>
      </c>
      <c r="BA34" t="s">
        <v>818</v>
      </c>
      <c r="BB34" t="s">
        <v>818</v>
      </c>
      <c r="BC34" t="s">
        <v>818</v>
      </c>
      <c r="BD34" t="s">
        <v>818</v>
      </c>
    </row>
    <row r="35" spans="1:56" x14ac:dyDescent="0.35">
      <c r="A35" t="s">
        <v>564</v>
      </c>
      <c r="C35" t="s">
        <v>565</v>
      </c>
      <c r="E35" s="8">
        <v>32</v>
      </c>
      <c r="F35" s="8" t="s">
        <v>570</v>
      </c>
      <c r="G35" s="8" t="s">
        <v>571</v>
      </c>
      <c r="I35" t="s">
        <v>818</v>
      </c>
      <c r="J35" t="s">
        <v>818</v>
      </c>
      <c r="K35" t="s">
        <v>818</v>
      </c>
      <c r="L35" t="s">
        <v>818</v>
      </c>
      <c r="M35" t="s">
        <v>818</v>
      </c>
      <c r="N35" t="s">
        <v>818</v>
      </c>
      <c r="O35" t="s">
        <v>818</v>
      </c>
      <c r="P35" t="s">
        <v>818</v>
      </c>
      <c r="Q35" t="s">
        <v>818</v>
      </c>
      <c r="R35" t="s">
        <v>818</v>
      </c>
      <c r="S35" t="s">
        <v>818</v>
      </c>
      <c r="T35" t="s">
        <v>818</v>
      </c>
      <c r="U35" t="s">
        <v>818</v>
      </c>
      <c r="V35" t="s">
        <v>818</v>
      </c>
      <c r="W35" t="s">
        <v>818</v>
      </c>
      <c r="X35" t="s">
        <v>818</v>
      </c>
      <c r="Y35" t="s">
        <v>572</v>
      </c>
      <c r="Z35" t="s">
        <v>818</v>
      </c>
      <c r="AA35" t="s">
        <v>818</v>
      </c>
      <c r="AB35" t="s">
        <v>818</v>
      </c>
      <c r="AC35" t="s">
        <v>818</v>
      </c>
      <c r="AD35" t="s">
        <v>818</v>
      </c>
      <c r="AE35" t="s">
        <v>818</v>
      </c>
      <c r="AF35" t="s">
        <v>818</v>
      </c>
      <c r="AG35" t="s">
        <v>818</v>
      </c>
      <c r="AH35" t="s">
        <v>818</v>
      </c>
      <c r="AI35" t="s">
        <v>818</v>
      </c>
      <c r="AJ35" t="s">
        <v>818</v>
      </c>
      <c r="AK35" t="s">
        <v>818</v>
      </c>
      <c r="AL35" t="s">
        <v>818</v>
      </c>
      <c r="AM35" t="s">
        <v>818</v>
      </c>
      <c r="AN35" t="s">
        <v>818</v>
      </c>
      <c r="AO35" t="s">
        <v>818</v>
      </c>
      <c r="AP35" t="s">
        <v>818</v>
      </c>
      <c r="AQ35" t="s">
        <v>818</v>
      </c>
      <c r="AR35" t="s">
        <v>818</v>
      </c>
      <c r="AS35" t="s">
        <v>818</v>
      </c>
      <c r="AT35" t="s">
        <v>818</v>
      </c>
      <c r="AU35" t="s">
        <v>818</v>
      </c>
      <c r="AV35" t="s">
        <v>818</v>
      </c>
      <c r="AW35" t="s">
        <v>818</v>
      </c>
      <c r="AX35" t="s">
        <v>818</v>
      </c>
      <c r="AY35" t="s">
        <v>818</v>
      </c>
      <c r="AZ35" t="s">
        <v>818</v>
      </c>
      <c r="BA35" t="s">
        <v>818</v>
      </c>
      <c r="BB35" t="s">
        <v>818</v>
      </c>
      <c r="BC35" t="s">
        <v>818</v>
      </c>
      <c r="BD35" t="s">
        <v>818</v>
      </c>
    </row>
    <row r="36" spans="1:56" x14ac:dyDescent="0.35">
      <c r="A36" t="s">
        <v>568</v>
      </c>
      <c r="C36" t="s">
        <v>569</v>
      </c>
      <c r="E36" s="8">
        <v>33</v>
      </c>
      <c r="F36" s="8" t="s">
        <v>575</v>
      </c>
      <c r="G36" s="8" t="s">
        <v>78</v>
      </c>
      <c r="I36" t="s">
        <v>818</v>
      </c>
      <c r="J36" t="s">
        <v>818</v>
      </c>
      <c r="K36" t="s">
        <v>818</v>
      </c>
      <c r="L36" t="s">
        <v>818</v>
      </c>
      <c r="M36" t="s">
        <v>818</v>
      </c>
      <c r="N36" t="s">
        <v>818</v>
      </c>
      <c r="O36" t="s">
        <v>818</v>
      </c>
      <c r="P36" t="s">
        <v>818</v>
      </c>
      <c r="Q36" t="s">
        <v>818</v>
      </c>
      <c r="R36" t="s">
        <v>818</v>
      </c>
      <c r="S36" t="s">
        <v>818</v>
      </c>
      <c r="T36" t="s">
        <v>818</v>
      </c>
      <c r="U36" t="s">
        <v>818</v>
      </c>
      <c r="V36" t="s">
        <v>818</v>
      </c>
      <c r="W36" t="s">
        <v>818</v>
      </c>
      <c r="X36" t="s">
        <v>818</v>
      </c>
      <c r="Y36" t="s">
        <v>576</v>
      </c>
      <c r="Z36" t="s">
        <v>818</v>
      </c>
      <c r="AA36" t="s">
        <v>818</v>
      </c>
      <c r="AB36" t="s">
        <v>818</v>
      </c>
      <c r="AC36" t="s">
        <v>818</v>
      </c>
      <c r="AD36" t="s">
        <v>818</v>
      </c>
      <c r="AE36" t="s">
        <v>818</v>
      </c>
      <c r="AF36" t="s">
        <v>818</v>
      </c>
      <c r="AG36" t="s">
        <v>818</v>
      </c>
      <c r="AH36" t="s">
        <v>818</v>
      </c>
      <c r="AI36" t="s">
        <v>818</v>
      </c>
      <c r="AJ36" t="s">
        <v>818</v>
      </c>
      <c r="AK36" t="s">
        <v>818</v>
      </c>
      <c r="AL36" t="s">
        <v>818</v>
      </c>
      <c r="AM36" t="s">
        <v>818</v>
      </c>
      <c r="AN36" t="s">
        <v>818</v>
      </c>
      <c r="AO36" t="s">
        <v>818</v>
      </c>
      <c r="AP36" t="s">
        <v>818</v>
      </c>
      <c r="AQ36" t="s">
        <v>818</v>
      </c>
      <c r="AR36" t="s">
        <v>818</v>
      </c>
      <c r="AS36" t="s">
        <v>818</v>
      </c>
      <c r="AT36" t="s">
        <v>818</v>
      </c>
      <c r="AU36" t="s">
        <v>818</v>
      </c>
      <c r="AV36" t="s">
        <v>818</v>
      </c>
      <c r="AW36" t="s">
        <v>818</v>
      </c>
      <c r="AX36" t="s">
        <v>818</v>
      </c>
      <c r="AY36" t="s">
        <v>818</v>
      </c>
      <c r="AZ36" t="s">
        <v>818</v>
      </c>
      <c r="BA36" t="s">
        <v>818</v>
      </c>
      <c r="BB36" t="s">
        <v>818</v>
      </c>
      <c r="BC36" t="s">
        <v>818</v>
      </c>
      <c r="BD36" t="s">
        <v>818</v>
      </c>
    </row>
    <row r="37" spans="1:56" x14ac:dyDescent="0.35">
      <c r="A37" t="s">
        <v>573</v>
      </c>
      <c r="C37" t="s">
        <v>574</v>
      </c>
      <c r="E37" s="8">
        <v>34</v>
      </c>
      <c r="F37" s="8" t="s">
        <v>579</v>
      </c>
      <c r="G37" s="8" t="s">
        <v>79</v>
      </c>
      <c r="I37" t="s">
        <v>818</v>
      </c>
      <c r="J37" t="s">
        <v>818</v>
      </c>
      <c r="K37" t="s">
        <v>818</v>
      </c>
      <c r="L37" t="s">
        <v>818</v>
      </c>
      <c r="M37" t="s">
        <v>818</v>
      </c>
      <c r="N37" t="s">
        <v>818</v>
      </c>
      <c r="O37" t="s">
        <v>818</v>
      </c>
      <c r="P37" t="s">
        <v>818</v>
      </c>
      <c r="Q37" t="s">
        <v>818</v>
      </c>
      <c r="R37" t="s">
        <v>818</v>
      </c>
      <c r="S37" t="s">
        <v>818</v>
      </c>
      <c r="T37" t="s">
        <v>818</v>
      </c>
      <c r="U37" t="s">
        <v>818</v>
      </c>
      <c r="V37" t="s">
        <v>818</v>
      </c>
      <c r="W37" t="s">
        <v>818</v>
      </c>
      <c r="X37" t="s">
        <v>818</v>
      </c>
      <c r="Y37" t="s">
        <v>580</v>
      </c>
      <c r="Z37" t="s">
        <v>818</v>
      </c>
      <c r="AA37" t="s">
        <v>818</v>
      </c>
      <c r="AB37" t="s">
        <v>818</v>
      </c>
      <c r="AC37" t="s">
        <v>818</v>
      </c>
      <c r="AD37" t="s">
        <v>818</v>
      </c>
      <c r="AE37" t="s">
        <v>818</v>
      </c>
      <c r="AF37" t="s">
        <v>818</v>
      </c>
      <c r="AG37" t="s">
        <v>818</v>
      </c>
      <c r="AH37" t="s">
        <v>818</v>
      </c>
      <c r="AI37" t="s">
        <v>818</v>
      </c>
      <c r="AJ37" t="s">
        <v>818</v>
      </c>
      <c r="AK37" t="s">
        <v>818</v>
      </c>
      <c r="AL37" t="s">
        <v>818</v>
      </c>
      <c r="AM37" t="s">
        <v>818</v>
      </c>
      <c r="AN37" t="s">
        <v>818</v>
      </c>
      <c r="AO37" t="s">
        <v>818</v>
      </c>
      <c r="AP37" t="s">
        <v>818</v>
      </c>
      <c r="AQ37" t="s">
        <v>818</v>
      </c>
      <c r="AR37" t="s">
        <v>818</v>
      </c>
      <c r="AS37" t="s">
        <v>818</v>
      </c>
      <c r="AT37" t="s">
        <v>818</v>
      </c>
      <c r="AU37" t="s">
        <v>818</v>
      </c>
      <c r="AV37" t="s">
        <v>818</v>
      </c>
      <c r="AW37" t="s">
        <v>818</v>
      </c>
      <c r="AX37" t="s">
        <v>818</v>
      </c>
      <c r="AY37" t="s">
        <v>818</v>
      </c>
      <c r="AZ37" t="s">
        <v>818</v>
      </c>
      <c r="BA37" t="s">
        <v>818</v>
      </c>
      <c r="BB37" t="s">
        <v>818</v>
      </c>
      <c r="BC37" t="s">
        <v>818</v>
      </c>
      <c r="BD37" t="s">
        <v>818</v>
      </c>
    </row>
    <row r="38" spans="1:56" x14ac:dyDescent="0.35">
      <c r="A38" t="s">
        <v>577</v>
      </c>
      <c r="C38" t="s">
        <v>578</v>
      </c>
      <c r="E38" s="8">
        <v>35</v>
      </c>
      <c r="F38" s="8" t="s">
        <v>583</v>
      </c>
      <c r="G38" s="8" t="s">
        <v>80</v>
      </c>
      <c r="I38" t="s">
        <v>818</v>
      </c>
      <c r="J38" t="s">
        <v>818</v>
      </c>
      <c r="K38" t="s">
        <v>818</v>
      </c>
      <c r="L38" t="s">
        <v>818</v>
      </c>
      <c r="M38" t="s">
        <v>818</v>
      </c>
      <c r="N38" t="s">
        <v>818</v>
      </c>
      <c r="O38" t="s">
        <v>818</v>
      </c>
      <c r="P38" t="s">
        <v>818</v>
      </c>
      <c r="Q38" t="s">
        <v>818</v>
      </c>
      <c r="R38" t="s">
        <v>818</v>
      </c>
      <c r="S38" t="s">
        <v>818</v>
      </c>
      <c r="T38" t="s">
        <v>818</v>
      </c>
      <c r="U38" t="s">
        <v>818</v>
      </c>
      <c r="V38" t="s">
        <v>818</v>
      </c>
      <c r="W38" t="s">
        <v>818</v>
      </c>
      <c r="X38" t="s">
        <v>818</v>
      </c>
      <c r="Y38" t="s">
        <v>584</v>
      </c>
      <c r="Z38" t="s">
        <v>818</v>
      </c>
      <c r="AA38" t="s">
        <v>818</v>
      </c>
      <c r="AB38" t="s">
        <v>818</v>
      </c>
      <c r="AC38" t="s">
        <v>818</v>
      </c>
      <c r="AD38" t="s">
        <v>818</v>
      </c>
      <c r="AE38" t="s">
        <v>818</v>
      </c>
      <c r="AF38" t="s">
        <v>818</v>
      </c>
      <c r="AG38" t="s">
        <v>818</v>
      </c>
      <c r="AH38" t="s">
        <v>818</v>
      </c>
      <c r="AI38" t="s">
        <v>818</v>
      </c>
      <c r="AJ38" t="s">
        <v>818</v>
      </c>
      <c r="AK38" t="s">
        <v>818</v>
      </c>
      <c r="AL38" t="s">
        <v>818</v>
      </c>
      <c r="AM38" t="s">
        <v>818</v>
      </c>
      <c r="AN38" t="s">
        <v>818</v>
      </c>
      <c r="AO38" t="s">
        <v>818</v>
      </c>
      <c r="AP38" t="s">
        <v>818</v>
      </c>
      <c r="AQ38" t="s">
        <v>818</v>
      </c>
      <c r="AR38" t="s">
        <v>818</v>
      </c>
      <c r="AS38" t="s">
        <v>818</v>
      </c>
      <c r="AT38" t="s">
        <v>818</v>
      </c>
      <c r="AU38" t="s">
        <v>818</v>
      </c>
      <c r="AV38" t="s">
        <v>818</v>
      </c>
      <c r="AW38" t="s">
        <v>818</v>
      </c>
      <c r="AX38" t="s">
        <v>818</v>
      </c>
      <c r="AY38" t="s">
        <v>818</v>
      </c>
      <c r="AZ38" t="s">
        <v>818</v>
      </c>
      <c r="BA38" t="s">
        <v>818</v>
      </c>
      <c r="BB38" t="s">
        <v>818</v>
      </c>
      <c r="BC38" t="s">
        <v>818</v>
      </c>
      <c r="BD38" t="s">
        <v>818</v>
      </c>
    </row>
    <row r="39" spans="1:56" x14ac:dyDescent="0.35">
      <c r="A39" t="s">
        <v>581</v>
      </c>
      <c r="C39" t="s">
        <v>582</v>
      </c>
      <c r="E39" s="8">
        <v>36</v>
      </c>
      <c r="F39" s="8" t="s">
        <v>587</v>
      </c>
      <c r="G39" s="8" t="s">
        <v>81</v>
      </c>
      <c r="I39" t="s">
        <v>818</v>
      </c>
      <c r="J39" t="s">
        <v>818</v>
      </c>
      <c r="K39" t="s">
        <v>818</v>
      </c>
      <c r="L39" t="s">
        <v>818</v>
      </c>
      <c r="M39" t="s">
        <v>818</v>
      </c>
      <c r="N39" t="s">
        <v>818</v>
      </c>
      <c r="O39" t="s">
        <v>818</v>
      </c>
      <c r="P39" t="s">
        <v>818</v>
      </c>
      <c r="Q39" t="s">
        <v>818</v>
      </c>
      <c r="R39" t="s">
        <v>818</v>
      </c>
      <c r="S39" t="s">
        <v>818</v>
      </c>
      <c r="T39" t="s">
        <v>818</v>
      </c>
      <c r="U39" t="s">
        <v>818</v>
      </c>
      <c r="V39" t="s">
        <v>818</v>
      </c>
      <c r="W39" t="s">
        <v>818</v>
      </c>
      <c r="X39" t="s">
        <v>818</v>
      </c>
      <c r="Y39" t="s">
        <v>588</v>
      </c>
      <c r="Z39" t="s">
        <v>818</v>
      </c>
      <c r="AA39" t="s">
        <v>818</v>
      </c>
      <c r="AB39" t="s">
        <v>818</v>
      </c>
      <c r="AC39" t="s">
        <v>818</v>
      </c>
      <c r="AD39" t="s">
        <v>818</v>
      </c>
      <c r="AE39" t="s">
        <v>818</v>
      </c>
      <c r="AF39" t="s">
        <v>818</v>
      </c>
      <c r="AG39" t="s">
        <v>818</v>
      </c>
      <c r="AH39" t="s">
        <v>818</v>
      </c>
      <c r="AI39" t="s">
        <v>818</v>
      </c>
      <c r="AJ39" t="s">
        <v>818</v>
      </c>
      <c r="AK39" t="s">
        <v>818</v>
      </c>
      <c r="AL39" t="s">
        <v>818</v>
      </c>
      <c r="AM39" t="s">
        <v>818</v>
      </c>
      <c r="AN39" t="s">
        <v>818</v>
      </c>
      <c r="AO39" t="s">
        <v>818</v>
      </c>
      <c r="AP39" t="s">
        <v>818</v>
      </c>
      <c r="AQ39" t="s">
        <v>818</v>
      </c>
      <c r="AR39" t="s">
        <v>818</v>
      </c>
      <c r="AS39" t="s">
        <v>818</v>
      </c>
      <c r="AT39" t="s">
        <v>818</v>
      </c>
      <c r="AU39" t="s">
        <v>818</v>
      </c>
      <c r="AV39" t="s">
        <v>818</v>
      </c>
      <c r="AW39" t="s">
        <v>818</v>
      </c>
      <c r="AX39" t="s">
        <v>818</v>
      </c>
      <c r="AY39" t="s">
        <v>818</v>
      </c>
      <c r="AZ39" t="s">
        <v>818</v>
      </c>
      <c r="BA39" t="s">
        <v>818</v>
      </c>
      <c r="BB39" t="s">
        <v>818</v>
      </c>
      <c r="BC39" t="s">
        <v>818</v>
      </c>
      <c r="BD39" t="s">
        <v>818</v>
      </c>
    </row>
    <row r="40" spans="1:56" x14ac:dyDescent="0.35">
      <c r="A40" t="s">
        <v>585</v>
      </c>
      <c r="C40" t="s">
        <v>586</v>
      </c>
      <c r="E40" s="8">
        <v>37</v>
      </c>
      <c r="F40" s="8" t="s">
        <v>591</v>
      </c>
      <c r="G40" s="8" t="s">
        <v>82</v>
      </c>
      <c r="I40" t="s">
        <v>818</v>
      </c>
      <c r="J40" t="s">
        <v>818</v>
      </c>
      <c r="K40" t="s">
        <v>818</v>
      </c>
      <c r="L40" t="s">
        <v>818</v>
      </c>
      <c r="M40" t="s">
        <v>818</v>
      </c>
      <c r="N40" t="s">
        <v>818</v>
      </c>
      <c r="O40" t="s">
        <v>818</v>
      </c>
      <c r="P40" t="s">
        <v>818</v>
      </c>
      <c r="Q40" t="s">
        <v>818</v>
      </c>
      <c r="R40" t="s">
        <v>818</v>
      </c>
      <c r="S40" t="s">
        <v>818</v>
      </c>
      <c r="T40" t="s">
        <v>818</v>
      </c>
      <c r="U40" t="s">
        <v>818</v>
      </c>
      <c r="V40" t="s">
        <v>818</v>
      </c>
      <c r="W40" t="s">
        <v>818</v>
      </c>
      <c r="X40" t="s">
        <v>818</v>
      </c>
      <c r="Y40" t="s">
        <v>592</v>
      </c>
      <c r="Z40" t="s">
        <v>818</v>
      </c>
      <c r="AA40" t="s">
        <v>818</v>
      </c>
      <c r="AB40" t="s">
        <v>818</v>
      </c>
      <c r="AC40" t="s">
        <v>818</v>
      </c>
      <c r="AD40" t="s">
        <v>818</v>
      </c>
      <c r="AE40" t="s">
        <v>818</v>
      </c>
      <c r="AF40" t="s">
        <v>818</v>
      </c>
      <c r="AG40" t="s">
        <v>818</v>
      </c>
      <c r="AH40" t="s">
        <v>818</v>
      </c>
      <c r="AI40" t="s">
        <v>818</v>
      </c>
      <c r="AJ40" t="s">
        <v>818</v>
      </c>
      <c r="AK40" t="s">
        <v>818</v>
      </c>
      <c r="AL40" t="s">
        <v>818</v>
      </c>
      <c r="AM40" t="s">
        <v>818</v>
      </c>
      <c r="AN40" t="s">
        <v>818</v>
      </c>
      <c r="AO40" t="s">
        <v>818</v>
      </c>
      <c r="AP40" t="s">
        <v>818</v>
      </c>
      <c r="AQ40" t="s">
        <v>818</v>
      </c>
      <c r="AR40" t="s">
        <v>818</v>
      </c>
      <c r="AS40" t="s">
        <v>818</v>
      </c>
      <c r="AT40" t="s">
        <v>818</v>
      </c>
      <c r="AU40" t="s">
        <v>818</v>
      </c>
      <c r="AV40" t="s">
        <v>818</v>
      </c>
      <c r="AW40" t="s">
        <v>818</v>
      </c>
      <c r="AX40" t="s">
        <v>818</v>
      </c>
      <c r="AY40" t="s">
        <v>818</v>
      </c>
      <c r="AZ40" t="s">
        <v>818</v>
      </c>
      <c r="BA40" t="s">
        <v>818</v>
      </c>
      <c r="BB40" t="s">
        <v>818</v>
      </c>
      <c r="BC40" t="s">
        <v>818</v>
      </c>
      <c r="BD40" t="s">
        <v>818</v>
      </c>
    </row>
    <row r="41" spans="1:56" x14ac:dyDescent="0.35">
      <c r="A41" t="s">
        <v>589</v>
      </c>
      <c r="C41" t="s">
        <v>590</v>
      </c>
      <c r="E41" s="8">
        <v>38</v>
      </c>
      <c r="F41" s="8" t="s">
        <v>595</v>
      </c>
      <c r="G41" s="8" t="s">
        <v>83</v>
      </c>
      <c r="I41" t="s">
        <v>818</v>
      </c>
      <c r="J41" t="s">
        <v>818</v>
      </c>
      <c r="K41" t="s">
        <v>818</v>
      </c>
      <c r="L41" t="s">
        <v>818</v>
      </c>
      <c r="M41" t="s">
        <v>818</v>
      </c>
      <c r="N41" t="s">
        <v>818</v>
      </c>
      <c r="O41" t="s">
        <v>818</v>
      </c>
      <c r="P41" t="s">
        <v>818</v>
      </c>
      <c r="Q41" t="s">
        <v>818</v>
      </c>
      <c r="R41" t="s">
        <v>818</v>
      </c>
      <c r="S41" t="s">
        <v>818</v>
      </c>
      <c r="T41" t="s">
        <v>818</v>
      </c>
      <c r="U41" t="s">
        <v>818</v>
      </c>
      <c r="V41" t="s">
        <v>818</v>
      </c>
      <c r="W41" t="s">
        <v>818</v>
      </c>
      <c r="X41" t="s">
        <v>818</v>
      </c>
      <c r="Y41" t="s">
        <v>596</v>
      </c>
      <c r="Z41" t="s">
        <v>818</v>
      </c>
      <c r="AA41" t="s">
        <v>818</v>
      </c>
      <c r="AB41" t="s">
        <v>818</v>
      </c>
      <c r="AC41" t="s">
        <v>818</v>
      </c>
      <c r="AD41" t="s">
        <v>818</v>
      </c>
      <c r="AE41" t="s">
        <v>818</v>
      </c>
      <c r="AF41" t="s">
        <v>818</v>
      </c>
      <c r="AG41" t="s">
        <v>818</v>
      </c>
      <c r="AH41" t="s">
        <v>818</v>
      </c>
      <c r="AI41" t="s">
        <v>818</v>
      </c>
      <c r="AJ41" t="s">
        <v>818</v>
      </c>
      <c r="AK41" t="s">
        <v>818</v>
      </c>
      <c r="AL41" t="s">
        <v>818</v>
      </c>
      <c r="AM41" t="s">
        <v>818</v>
      </c>
      <c r="AN41" t="s">
        <v>818</v>
      </c>
      <c r="AO41" t="s">
        <v>818</v>
      </c>
      <c r="AP41" t="s">
        <v>818</v>
      </c>
      <c r="AQ41" t="s">
        <v>818</v>
      </c>
      <c r="AR41" t="s">
        <v>818</v>
      </c>
      <c r="AS41" t="s">
        <v>818</v>
      </c>
      <c r="AT41" t="s">
        <v>818</v>
      </c>
      <c r="AU41" t="s">
        <v>818</v>
      </c>
      <c r="AV41" t="s">
        <v>818</v>
      </c>
      <c r="AW41" t="s">
        <v>818</v>
      </c>
      <c r="AX41" t="s">
        <v>818</v>
      </c>
      <c r="AY41" t="s">
        <v>818</v>
      </c>
      <c r="AZ41" t="s">
        <v>818</v>
      </c>
      <c r="BA41" t="s">
        <v>818</v>
      </c>
      <c r="BB41" t="s">
        <v>818</v>
      </c>
      <c r="BC41" t="s">
        <v>818</v>
      </c>
      <c r="BD41" t="s">
        <v>818</v>
      </c>
    </row>
    <row r="42" spans="1:56" x14ac:dyDescent="0.35">
      <c r="A42" t="s">
        <v>593</v>
      </c>
      <c r="C42" t="s">
        <v>594</v>
      </c>
      <c r="E42" s="8">
        <v>39</v>
      </c>
      <c r="F42" s="8" t="s">
        <v>599</v>
      </c>
      <c r="G42" s="8" t="s">
        <v>84</v>
      </c>
      <c r="I42" t="s">
        <v>818</v>
      </c>
      <c r="J42" t="s">
        <v>818</v>
      </c>
      <c r="K42" t="s">
        <v>818</v>
      </c>
      <c r="L42" t="s">
        <v>818</v>
      </c>
      <c r="M42" t="s">
        <v>818</v>
      </c>
      <c r="N42" t="s">
        <v>818</v>
      </c>
      <c r="O42" t="s">
        <v>818</v>
      </c>
      <c r="P42" t="s">
        <v>818</v>
      </c>
      <c r="Q42" t="s">
        <v>818</v>
      </c>
      <c r="R42" t="s">
        <v>818</v>
      </c>
      <c r="S42" t="s">
        <v>818</v>
      </c>
      <c r="T42" t="s">
        <v>818</v>
      </c>
      <c r="U42" t="s">
        <v>818</v>
      </c>
      <c r="V42" t="s">
        <v>818</v>
      </c>
      <c r="W42" t="s">
        <v>818</v>
      </c>
      <c r="X42" t="s">
        <v>818</v>
      </c>
      <c r="Y42" t="s">
        <v>600</v>
      </c>
      <c r="Z42" t="s">
        <v>818</v>
      </c>
      <c r="AA42" t="s">
        <v>818</v>
      </c>
      <c r="AB42" t="s">
        <v>818</v>
      </c>
      <c r="AC42" t="s">
        <v>818</v>
      </c>
      <c r="AD42" t="s">
        <v>818</v>
      </c>
      <c r="AE42" t="s">
        <v>818</v>
      </c>
      <c r="AF42" t="s">
        <v>818</v>
      </c>
      <c r="AG42" t="s">
        <v>818</v>
      </c>
      <c r="AH42" t="s">
        <v>818</v>
      </c>
      <c r="AI42" t="s">
        <v>818</v>
      </c>
      <c r="AJ42" t="s">
        <v>818</v>
      </c>
      <c r="AK42" t="s">
        <v>818</v>
      </c>
      <c r="AL42" t="s">
        <v>818</v>
      </c>
      <c r="AM42" t="s">
        <v>818</v>
      </c>
      <c r="AN42" t="s">
        <v>818</v>
      </c>
      <c r="AO42" t="s">
        <v>818</v>
      </c>
      <c r="AP42" t="s">
        <v>818</v>
      </c>
      <c r="AQ42" t="s">
        <v>818</v>
      </c>
      <c r="AR42" t="s">
        <v>818</v>
      </c>
      <c r="AS42" t="s">
        <v>818</v>
      </c>
      <c r="AT42" t="s">
        <v>818</v>
      </c>
      <c r="AU42" t="s">
        <v>818</v>
      </c>
      <c r="AV42" t="s">
        <v>818</v>
      </c>
      <c r="AW42" t="s">
        <v>818</v>
      </c>
      <c r="AX42" t="s">
        <v>818</v>
      </c>
      <c r="AY42" t="s">
        <v>818</v>
      </c>
      <c r="AZ42" t="s">
        <v>818</v>
      </c>
      <c r="BA42" t="s">
        <v>818</v>
      </c>
      <c r="BB42" t="s">
        <v>818</v>
      </c>
      <c r="BC42" t="s">
        <v>818</v>
      </c>
      <c r="BD42" t="s">
        <v>818</v>
      </c>
    </row>
    <row r="43" spans="1:56" x14ac:dyDescent="0.35">
      <c r="A43" t="s">
        <v>597</v>
      </c>
      <c r="C43" t="s">
        <v>598</v>
      </c>
      <c r="E43" s="8">
        <v>40</v>
      </c>
      <c r="F43" s="8" t="s">
        <v>603</v>
      </c>
      <c r="G43" s="8" t="s">
        <v>85</v>
      </c>
      <c r="I43" t="s">
        <v>818</v>
      </c>
      <c r="J43" t="s">
        <v>818</v>
      </c>
      <c r="K43" t="s">
        <v>818</v>
      </c>
      <c r="L43" t="s">
        <v>818</v>
      </c>
      <c r="M43" t="s">
        <v>818</v>
      </c>
      <c r="N43" t="s">
        <v>818</v>
      </c>
      <c r="O43" t="s">
        <v>818</v>
      </c>
      <c r="P43" t="s">
        <v>818</v>
      </c>
      <c r="Q43" t="s">
        <v>818</v>
      </c>
      <c r="R43" t="s">
        <v>818</v>
      </c>
      <c r="S43" t="s">
        <v>818</v>
      </c>
      <c r="T43" t="s">
        <v>818</v>
      </c>
      <c r="U43" t="s">
        <v>818</v>
      </c>
      <c r="V43" t="s">
        <v>818</v>
      </c>
      <c r="W43" t="s">
        <v>818</v>
      </c>
      <c r="X43" t="s">
        <v>818</v>
      </c>
      <c r="Y43" t="s">
        <v>604</v>
      </c>
      <c r="Z43" t="s">
        <v>818</v>
      </c>
      <c r="AA43" t="s">
        <v>818</v>
      </c>
      <c r="AB43" t="s">
        <v>818</v>
      </c>
      <c r="AC43" t="s">
        <v>818</v>
      </c>
      <c r="AD43" t="s">
        <v>818</v>
      </c>
      <c r="AE43" t="s">
        <v>818</v>
      </c>
      <c r="AF43" t="s">
        <v>818</v>
      </c>
      <c r="AG43" t="s">
        <v>818</v>
      </c>
      <c r="AH43" t="s">
        <v>818</v>
      </c>
      <c r="AI43" t="s">
        <v>818</v>
      </c>
      <c r="AJ43" t="s">
        <v>818</v>
      </c>
      <c r="AK43" t="s">
        <v>818</v>
      </c>
      <c r="AL43" t="s">
        <v>818</v>
      </c>
      <c r="AM43" t="s">
        <v>818</v>
      </c>
      <c r="AN43" t="s">
        <v>818</v>
      </c>
      <c r="AO43" t="s">
        <v>818</v>
      </c>
      <c r="AP43" t="s">
        <v>818</v>
      </c>
      <c r="AQ43" t="s">
        <v>818</v>
      </c>
      <c r="AR43" t="s">
        <v>818</v>
      </c>
      <c r="AS43" t="s">
        <v>818</v>
      </c>
      <c r="AT43" t="s">
        <v>818</v>
      </c>
      <c r="AU43" t="s">
        <v>818</v>
      </c>
      <c r="AV43" t="s">
        <v>818</v>
      </c>
      <c r="AW43" t="s">
        <v>818</v>
      </c>
      <c r="AX43" t="s">
        <v>818</v>
      </c>
      <c r="AY43" t="s">
        <v>818</v>
      </c>
      <c r="AZ43" t="s">
        <v>818</v>
      </c>
      <c r="BA43" t="s">
        <v>818</v>
      </c>
      <c r="BB43" t="s">
        <v>818</v>
      </c>
      <c r="BC43" t="s">
        <v>818</v>
      </c>
      <c r="BD43" t="s">
        <v>818</v>
      </c>
    </row>
    <row r="44" spans="1:56" x14ac:dyDescent="0.35">
      <c r="A44" t="s">
        <v>601</v>
      </c>
      <c r="C44" t="s">
        <v>602</v>
      </c>
      <c r="E44" s="8">
        <v>41</v>
      </c>
      <c r="F44" s="8" t="s">
        <v>607</v>
      </c>
      <c r="G44" s="8" t="s">
        <v>86</v>
      </c>
      <c r="I44" t="s">
        <v>818</v>
      </c>
      <c r="J44" t="s">
        <v>818</v>
      </c>
      <c r="K44" t="s">
        <v>818</v>
      </c>
      <c r="L44" t="s">
        <v>818</v>
      </c>
      <c r="M44" t="s">
        <v>818</v>
      </c>
      <c r="N44" t="s">
        <v>818</v>
      </c>
      <c r="O44" t="s">
        <v>818</v>
      </c>
      <c r="P44" t="s">
        <v>818</v>
      </c>
      <c r="Q44" t="s">
        <v>818</v>
      </c>
      <c r="R44" t="s">
        <v>818</v>
      </c>
      <c r="S44" t="s">
        <v>818</v>
      </c>
      <c r="T44" t="s">
        <v>818</v>
      </c>
      <c r="U44" t="s">
        <v>818</v>
      </c>
      <c r="V44" t="s">
        <v>818</v>
      </c>
      <c r="W44" t="s">
        <v>818</v>
      </c>
      <c r="X44" t="s">
        <v>818</v>
      </c>
      <c r="Y44" t="s">
        <v>608</v>
      </c>
      <c r="Z44" t="s">
        <v>818</v>
      </c>
      <c r="AA44" t="s">
        <v>818</v>
      </c>
      <c r="AB44" t="s">
        <v>818</v>
      </c>
      <c r="AC44" t="s">
        <v>818</v>
      </c>
      <c r="AD44" t="s">
        <v>818</v>
      </c>
      <c r="AE44" t="s">
        <v>818</v>
      </c>
      <c r="AF44" t="s">
        <v>818</v>
      </c>
      <c r="AG44" t="s">
        <v>818</v>
      </c>
      <c r="AH44" t="s">
        <v>818</v>
      </c>
      <c r="AI44" t="s">
        <v>818</v>
      </c>
      <c r="AJ44" t="s">
        <v>818</v>
      </c>
      <c r="AK44" t="s">
        <v>818</v>
      </c>
      <c r="AL44" t="s">
        <v>818</v>
      </c>
      <c r="AM44" t="s">
        <v>818</v>
      </c>
      <c r="AN44" t="s">
        <v>818</v>
      </c>
      <c r="AO44" t="s">
        <v>818</v>
      </c>
      <c r="AP44" t="s">
        <v>818</v>
      </c>
      <c r="AQ44" t="s">
        <v>818</v>
      </c>
      <c r="AR44" t="s">
        <v>818</v>
      </c>
      <c r="AS44" t="s">
        <v>818</v>
      </c>
      <c r="AT44" t="s">
        <v>818</v>
      </c>
      <c r="AU44" t="s">
        <v>818</v>
      </c>
      <c r="AV44" t="s">
        <v>818</v>
      </c>
      <c r="AW44" t="s">
        <v>818</v>
      </c>
      <c r="AX44" t="s">
        <v>818</v>
      </c>
      <c r="AY44" t="s">
        <v>818</v>
      </c>
      <c r="AZ44" t="s">
        <v>818</v>
      </c>
      <c r="BA44" t="s">
        <v>818</v>
      </c>
      <c r="BB44" t="s">
        <v>818</v>
      </c>
      <c r="BC44" t="s">
        <v>818</v>
      </c>
      <c r="BD44" t="s">
        <v>818</v>
      </c>
    </row>
    <row r="45" spans="1:56" x14ac:dyDescent="0.35">
      <c r="A45" t="s">
        <v>605</v>
      </c>
      <c r="C45" t="s">
        <v>606</v>
      </c>
      <c r="E45" s="8">
        <v>42</v>
      </c>
      <c r="F45" s="8" t="s">
        <v>611</v>
      </c>
      <c r="G45" s="8" t="s">
        <v>87</v>
      </c>
      <c r="I45" t="s">
        <v>818</v>
      </c>
      <c r="J45" t="s">
        <v>818</v>
      </c>
      <c r="K45" t="s">
        <v>818</v>
      </c>
      <c r="L45" t="s">
        <v>818</v>
      </c>
      <c r="M45" t="s">
        <v>818</v>
      </c>
      <c r="N45" t="s">
        <v>818</v>
      </c>
      <c r="O45" t="s">
        <v>818</v>
      </c>
      <c r="P45" t="s">
        <v>818</v>
      </c>
      <c r="Q45" t="s">
        <v>818</v>
      </c>
      <c r="R45" t="s">
        <v>818</v>
      </c>
      <c r="S45" t="s">
        <v>818</v>
      </c>
      <c r="T45" t="s">
        <v>818</v>
      </c>
      <c r="U45" t="s">
        <v>818</v>
      </c>
      <c r="V45" t="s">
        <v>818</v>
      </c>
      <c r="W45" t="s">
        <v>818</v>
      </c>
      <c r="X45" t="s">
        <v>818</v>
      </c>
      <c r="Y45" t="s">
        <v>612</v>
      </c>
      <c r="Z45" t="s">
        <v>818</v>
      </c>
      <c r="AA45" t="s">
        <v>818</v>
      </c>
      <c r="AB45" t="s">
        <v>818</v>
      </c>
      <c r="AC45" t="s">
        <v>818</v>
      </c>
      <c r="AD45" t="s">
        <v>818</v>
      </c>
      <c r="AE45" t="s">
        <v>818</v>
      </c>
      <c r="AF45" t="s">
        <v>818</v>
      </c>
      <c r="AG45" t="s">
        <v>818</v>
      </c>
      <c r="AH45" t="s">
        <v>818</v>
      </c>
      <c r="AI45" t="s">
        <v>818</v>
      </c>
      <c r="AJ45" t="s">
        <v>818</v>
      </c>
      <c r="AK45" t="s">
        <v>818</v>
      </c>
      <c r="AL45" t="s">
        <v>818</v>
      </c>
      <c r="AM45" t="s">
        <v>818</v>
      </c>
      <c r="AN45" t="s">
        <v>818</v>
      </c>
      <c r="AO45" t="s">
        <v>818</v>
      </c>
      <c r="AP45" t="s">
        <v>818</v>
      </c>
      <c r="AQ45" t="s">
        <v>818</v>
      </c>
      <c r="AR45" t="s">
        <v>818</v>
      </c>
      <c r="AS45" t="s">
        <v>818</v>
      </c>
      <c r="AT45" t="s">
        <v>818</v>
      </c>
      <c r="AU45" t="s">
        <v>818</v>
      </c>
      <c r="AV45" t="s">
        <v>818</v>
      </c>
      <c r="AW45" t="s">
        <v>818</v>
      </c>
      <c r="AX45" t="s">
        <v>818</v>
      </c>
      <c r="AY45" t="s">
        <v>818</v>
      </c>
      <c r="AZ45" t="s">
        <v>818</v>
      </c>
      <c r="BA45" t="s">
        <v>818</v>
      </c>
      <c r="BB45" t="s">
        <v>818</v>
      </c>
      <c r="BC45" t="s">
        <v>818</v>
      </c>
      <c r="BD45" t="s">
        <v>818</v>
      </c>
    </row>
    <row r="46" spans="1:56" x14ac:dyDescent="0.35">
      <c r="A46" t="s">
        <v>609</v>
      </c>
      <c r="C46" t="s">
        <v>610</v>
      </c>
      <c r="E46" s="8">
        <v>43</v>
      </c>
      <c r="F46" s="8" t="s">
        <v>615</v>
      </c>
      <c r="G46" s="8" t="s">
        <v>88</v>
      </c>
      <c r="I46" t="s">
        <v>818</v>
      </c>
      <c r="J46" t="s">
        <v>818</v>
      </c>
      <c r="K46" t="s">
        <v>818</v>
      </c>
      <c r="L46" t="s">
        <v>818</v>
      </c>
      <c r="M46" t="s">
        <v>818</v>
      </c>
      <c r="N46" t="s">
        <v>818</v>
      </c>
      <c r="O46" t="s">
        <v>818</v>
      </c>
      <c r="P46" t="s">
        <v>818</v>
      </c>
      <c r="Q46" t="s">
        <v>818</v>
      </c>
      <c r="R46" t="s">
        <v>818</v>
      </c>
      <c r="S46" t="s">
        <v>818</v>
      </c>
      <c r="T46" t="s">
        <v>818</v>
      </c>
      <c r="U46" t="s">
        <v>818</v>
      </c>
      <c r="V46" t="s">
        <v>818</v>
      </c>
      <c r="W46" t="s">
        <v>818</v>
      </c>
      <c r="X46" t="s">
        <v>818</v>
      </c>
      <c r="Y46" t="s">
        <v>616</v>
      </c>
      <c r="Z46" t="s">
        <v>818</v>
      </c>
      <c r="AA46" t="s">
        <v>818</v>
      </c>
      <c r="AB46" t="s">
        <v>818</v>
      </c>
      <c r="AC46" t="s">
        <v>818</v>
      </c>
      <c r="AD46" t="s">
        <v>818</v>
      </c>
      <c r="AE46" t="s">
        <v>818</v>
      </c>
      <c r="AF46" t="s">
        <v>818</v>
      </c>
      <c r="AG46" t="s">
        <v>818</v>
      </c>
      <c r="AH46" t="s">
        <v>818</v>
      </c>
      <c r="AI46" t="s">
        <v>818</v>
      </c>
      <c r="AJ46" t="s">
        <v>818</v>
      </c>
      <c r="AK46" t="s">
        <v>818</v>
      </c>
      <c r="AL46" t="s">
        <v>818</v>
      </c>
      <c r="AM46" t="s">
        <v>818</v>
      </c>
      <c r="AN46" t="s">
        <v>818</v>
      </c>
      <c r="AO46" t="s">
        <v>818</v>
      </c>
      <c r="AP46" t="s">
        <v>818</v>
      </c>
      <c r="AQ46" t="s">
        <v>818</v>
      </c>
      <c r="AR46" t="s">
        <v>818</v>
      </c>
      <c r="AS46" t="s">
        <v>818</v>
      </c>
      <c r="AT46" t="s">
        <v>818</v>
      </c>
      <c r="AU46" t="s">
        <v>818</v>
      </c>
      <c r="AV46" t="s">
        <v>818</v>
      </c>
      <c r="AW46" t="s">
        <v>818</v>
      </c>
      <c r="AX46" t="s">
        <v>818</v>
      </c>
      <c r="AY46" t="s">
        <v>818</v>
      </c>
      <c r="AZ46" t="s">
        <v>818</v>
      </c>
      <c r="BA46" t="s">
        <v>818</v>
      </c>
      <c r="BB46" t="s">
        <v>818</v>
      </c>
      <c r="BC46" t="s">
        <v>818</v>
      </c>
      <c r="BD46" t="s">
        <v>818</v>
      </c>
    </row>
    <row r="47" spans="1:56" x14ac:dyDescent="0.35">
      <c r="A47" t="s">
        <v>613</v>
      </c>
      <c r="C47" t="s">
        <v>614</v>
      </c>
      <c r="E47" s="8">
        <v>44</v>
      </c>
      <c r="F47" s="8" t="s">
        <v>619</v>
      </c>
      <c r="G47" s="8" t="s">
        <v>89</v>
      </c>
      <c r="I47" t="s">
        <v>818</v>
      </c>
      <c r="J47" t="s">
        <v>818</v>
      </c>
      <c r="K47" t="s">
        <v>818</v>
      </c>
      <c r="L47" t="s">
        <v>818</v>
      </c>
      <c r="M47" t="s">
        <v>818</v>
      </c>
      <c r="N47" t="s">
        <v>818</v>
      </c>
      <c r="O47" t="s">
        <v>818</v>
      </c>
      <c r="P47" t="s">
        <v>818</v>
      </c>
      <c r="Q47" t="s">
        <v>818</v>
      </c>
      <c r="R47" t="s">
        <v>818</v>
      </c>
      <c r="S47" t="s">
        <v>818</v>
      </c>
      <c r="T47" t="s">
        <v>818</v>
      </c>
      <c r="U47" t="s">
        <v>818</v>
      </c>
      <c r="V47" t="s">
        <v>818</v>
      </c>
      <c r="W47" t="s">
        <v>818</v>
      </c>
      <c r="X47" t="s">
        <v>818</v>
      </c>
      <c r="Y47" t="s">
        <v>620</v>
      </c>
      <c r="Z47" t="s">
        <v>818</v>
      </c>
      <c r="AA47" t="s">
        <v>818</v>
      </c>
      <c r="AB47" t="s">
        <v>818</v>
      </c>
      <c r="AC47" t="s">
        <v>818</v>
      </c>
      <c r="AD47" t="s">
        <v>818</v>
      </c>
      <c r="AE47" t="s">
        <v>818</v>
      </c>
      <c r="AF47" t="s">
        <v>818</v>
      </c>
      <c r="AG47" t="s">
        <v>818</v>
      </c>
      <c r="AH47" t="s">
        <v>818</v>
      </c>
      <c r="AI47" t="s">
        <v>818</v>
      </c>
      <c r="AJ47" t="s">
        <v>818</v>
      </c>
      <c r="AK47" t="s">
        <v>818</v>
      </c>
      <c r="AL47" t="s">
        <v>818</v>
      </c>
      <c r="AM47" t="s">
        <v>818</v>
      </c>
      <c r="AN47" t="s">
        <v>818</v>
      </c>
      <c r="AO47" t="s">
        <v>818</v>
      </c>
      <c r="AP47" t="s">
        <v>818</v>
      </c>
      <c r="AQ47" t="s">
        <v>818</v>
      </c>
      <c r="AR47" t="s">
        <v>818</v>
      </c>
      <c r="AS47" t="s">
        <v>818</v>
      </c>
      <c r="AT47" t="s">
        <v>818</v>
      </c>
      <c r="AU47" t="s">
        <v>818</v>
      </c>
      <c r="AV47" t="s">
        <v>818</v>
      </c>
      <c r="AW47" t="s">
        <v>818</v>
      </c>
      <c r="AX47" t="s">
        <v>818</v>
      </c>
      <c r="AY47" t="s">
        <v>818</v>
      </c>
      <c r="AZ47" t="s">
        <v>818</v>
      </c>
      <c r="BA47" t="s">
        <v>818</v>
      </c>
      <c r="BB47" t="s">
        <v>818</v>
      </c>
      <c r="BC47" t="s">
        <v>818</v>
      </c>
      <c r="BD47" t="s">
        <v>818</v>
      </c>
    </row>
    <row r="48" spans="1:56" x14ac:dyDescent="0.35">
      <c r="A48" t="s">
        <v>617</v>
      </c>
      <c r="C48" t="s">
        <v>618</v>
      </c>
      <c r="E48" s="8">
        <v>45</v>
      </c>
      <c r="F48" s="8" t="s">
        <v>623</v>
      </c>
      <c r="G48" s="8" t="s">
        <v>90</v>
      </c>
      <c r="I48" t="s">
        <v>818</v>
      </c>
      <c r="J48" t="s">
        <v>818</v>
      </c>
      <c r="K48" t="s">
        <v>818</v>
      </c>
      <c r="L48" t="s">
        <v>818</v>
      </c>
      <c r="M48" t="s">
        <v>818</v>
      </c>
      <c r="N48" t="s">
        <v>818</v>
      </c>
      <c r="O48" t="s">
        <v>818</v>
      </c>
      <c r="P48" t="s">
        <v>818</v>
      </c>
      <c r="Q48" t="s">
        <v>818</v>
      </c>
      <c r="R48" t="s">
        <v>818</v>
      </c>
      <c r="S48" t="s">
        <v>818</v>
      </c>
      <c r="T48" t="s">
        <v>818</v>
      </c>
      <c r="U48" t="s">
        <v>818</v>
      </c>
      <c r="V48" t="s">
        <v>818</v>
      </c>
      <c r="W48" t="s">
        <v>818</v>
      </c>
      <c r="X48" t="s">
        <v>818</v>
      </c>
      <c r="Y48" t="s">
        <v>624</v>
      </c>
      <c r="Z48" t="s">
        <v>818</v>
      </c>
      <c r="AA48" t="s">
        <v>818</v>
      </c>
      <c r="AB48" t="s">
        <v>818</v>
      </c>
      <c r="AC48" t="s">
        <v>818</v>
      </c>
      <c r="AD48" t="s">
        <v>818</v>
      </c>
      <c r="AE48" t="s">
        <v>818</v>
      </c>
      <c r="AF48" t="s">
        <v>818</v>
      </c>
      <c r="AG48" t="s">
        <v>818</v>
      </c>
      <c r="AH48" t="s">
        <v>818</v>
      </c>
      <c r="AI48" t="s">
        <v>818</v>
      </c>
      <c r="AJ48" t="s">
        <v>818</v>
      </c>
      <c r="AK48" t="s">
        <v>818</v>
      </c>
      <c r="AL48" t="s">
        <v>818</v>
      </c>
      <c r="AM48" t="s">
        <v>818</v>
      </c>
      <c r="AN48" t="s">
        <v>818</v>
      </c>
      <c r="AO48" t="s">
        <v>818</v>
      </c>
      <c r="AP48" t="s">
        <v>818</v>
      </c>
      <c r="AQ48" t="s">
        <v>818</v>
      </c>
      <c r="AR48" t="s">
        <v>818</v>
      </c>
      <c r="AS48" t="s">
        <v>818</v>
      </c>
      <c r="AT48" t="s">
        <v>818</v>
      </c>
      <c r="AU48" t="s">
        <v>818</v>
      </c>
      <c r="AV48" t="s">
        <v>818</v>
      </c>
      <c r="AW48" t="s">
        <v>818</v>
      </c>
      <c r="AX48" t="s">
        <v>818</v>
      </c>
      <c r="AY48" t="s">
        <v>818</v>
      </c>
      <c r="AZ48" t="s">
        <v>818</v>
      </c>
      <c r="BA48" t="s">
        <v>818</v>
      </c>
      <c r="BB48" t="s">
        <v>818</v>
      </c>
      <c r="BC48" t="s">
        <v>818</v>
      </c>
      <c r="BD48" t="s">
        <v>818</v>
      </c>
    </row>
    <row r="49" spans="1:56" x14ac:dyDescent="0.35">
      <c r="A49" t="s">
        <v>621</v>
      </c>
      <c r="C49" t="s">
        <v>622</v>
      </c>
      <c r="E49" s="8">
        <v>46</v>
      </c>
      <c r="F49" s="8" t="s">
        <v>627</v>
      </c>
      <c r="G49" s="8" t="s">
        <v>628</v>
      </c>
      <c r="I49" t="s">
        <v>818</v>
      </c>
      <c r="J49" t="s">
        <v>818</v>
      </c>
      <c r="K49" t="s">
        <v>818</v>
      </c>
      <c r="L49" t="s">
        <v>818</v>
      </c>
      <c r="M49" t="s">
        <v>818</v>
      </c>
      <c r="N49" t="s">
        <v>818</v>
      </c>
      <c r="O49" t="s">
        <v>818</v>
      </c>
      <c r="P49" t="s">
        <v>818</v>
      </c>
      <c r="Q49" t="s">
        <v>818</v>
      </c>
      <c r="R49" t="s">
        <v>818</v>
      </c>
      <c r="S49" t="s">
        <v>818</v>
      </c>
      <c r="T49" t="s">
        <v>818</v>
      </c>
      <c r="U49" t="s">
        <v>818</v>
      </c>
      <c r="V49" t="s">
        <v>818</v>
      </c>
      <c r="W49" t="s">
        <v>818</v>
      </c>
      <c r="X49" t="s">
        <v>818</v>
      </c>
      <c r="Y49" t="s">
        <v>629</v>
      </c>
      <c r="Z49" t="s">
        <v>818</v>
      </c>
      <c r="AA49" t="s">
        <v>818</v>
      </c>
      <c r="AB49" t="s">
        <v>818</v>
      </c>
      <c r="AC49" t="s">
        <v>818</v>
      </c>
      <c r="AD49" t="s">
        <v>818</v>
      </c>
      <c r="AE49" t="s">
        <v>818</v>
      </c>
      <c r="AF49" t="s">
        <v>818</v>
      </c>
      <c r="AG49" t="s">
        <v>818</v>
      </c>
      <c r="AH49" t="s">
        <v>818</v>
      </c>
      <c r="AI49" t="s">
        <v>818</v>
      </c>
      <c r="AJ49" t="s">
        <v>818</v>
      </c>
      <c r="AK49" t="s">
        <v>818</v>
      </c>
      <c r="AL49" t="s">
        <v>818</v>
      </c>
      <c r="AM49" t="s">
        <v>818</v>
      </c>
      <c r="AN49" t="s">
        <v>818</v>
      </c>
      <c r="AO49" t="s">
        <v>818</v>
      </c>
      <c r="AP49" t="s">
        <v>818</v>
      </c>
      <c r="AQ49" t="s">
        <v>818</v>
      </c>
      <c r="AR49" t="s">
        <v>818</v>
      </c>
      <c r="AS49" t="s">
        <v>818</v>
      </c>
      <c r="AT49" t="s">
        <v>818</v>
      </c>
      <c r="AU49" t="s">
        <v>818</v>
      </c>
      <c r="AV49" t="s">
        <v>818</v>
      </c>
      <c r="AW49" t="s">
        <v>818</v>
      </c>
      <c r="AX49" t="s">
        <v>818</v>
      </c>
      <c r="AY49" t="s">
        <v>818</v>
      </c>
      <c r="AZ49" t="s">
        <v>818</v>
      </c>
      <c r="BA49" t="s">
        <v>818</v>
      </c>
      <c r="BB49" t="s">
        <v>818</v>
      </c>
      <c r="BC49" t="s">
        <v>818</v>
      </c>
      <c r="BD49" t="s">
        <v>818</v>
      </c>
    </row>
    <row r="50" spans="1:56" x14ac:dyDescent="0.35">
      <c r="A50" t="s">
        <v>625</v>
      </c>
      <c r="C50" t="s">
        <v>626</v>
      </c>
      <c r="E50" s="8">
        <v>47</v>
      </c>
      <c r="F50" s="8" t="s">
        <v>632</v>
      </c>
      <c r="G50" s="8" t="s">
        <v>633</v>
      </c>
      <c r="I50" t="s">
        <v>818</v>
      </c>
      <c r="J50" t="s">
        <v>818</v>
      </c>
      <c r="K50" t="s">
        <v>818</v>
      </c>
      <c r="L50" t="s">
        <v>818</v>
      </c>
      <c r="M50" t="s">
        <v>818</v>
      </c>
      <c r="N50" t="s">
        <v>818</v>
      </c>
      <c r="O50" t="s">
        <v>818</v>
      </c>
      <c r="P50" t="s">
        <v>818</v>
      </c>
      <c r="Q50" t="s">
        <v>818</v>
      </c>
      <c r="R50" t="s">
        <v>818</v>
      </c>
      <c r="S50" t="s">
        <v>818</v>
      </c>
      <c r="T50" t="s">
        <v>818</v>
      </c>
      <c r="U50" t="s">
        <v>818</v>
      </c>
      <c r="V50" t="s">
        <v>818</v>
      </c>
      <c r="W50" t="s">
        <v>818</v>
      </c>
      <c r="X50" t="s">
        <v>818</v>
      </c>
      <c r="Y50" t="s">
        <v>634</v>
      </c>
      <c r="Z50" t="s">
        <v>818</v>
      </c>
      <c r="AA50" t="s">
        <v>818</v>
      </c>
      <c r="AB50" t="s">
        <v>818</v>
      </c>
      <c r="AC50" t="s">
        <v>818</v>
      </c>
      <c r="AD50" t="s">
        <v>818</v>
      </c>
      <c r="AE50" t="s">
        <v>818</v>
      </c>
      <c r="AF50" t="s">
        <v>818</v>
      </c>
      <c r="AG50" t="s">
        <v>818</v>
      </c>
      <c r="AH50" t="s">
        <v>818</v>
      </c>
      <c r="AI50" t="s">
        <v>818</v>
      </c>
      <c r="AJ50" t="s">
        <v>818</v>
      </c>
      <c r="AK50" t="s">
        <v>818</v>
      </c>
      <c r="AL50" t="s">
        <v>818</v>
      </c>
      <c r="AM50" t="s">
        <v>818</v>
      </c>
      <c r="AN50" t="s">
        <v>818</v>
      </c>
      <c r="AO50" t="s">
        <v>818</v>
      </c>
      <c r="AP50" t="s">
        <v>818</v>
      </c>
      <c r="AQ50" t="s">
        <v>818</v>
      </c>
      <c r="AR50" t="s">
        <v>818</v>
      </c>
      <c r="AS50" t="s">
        <v>818</v>
      </c>
      <c r="AT50" t="s">
        <v>818</v>
      </c>
      <c r="AU50" t="s">
        <v>818</v>
      </c>
      <c r="AV50" t="s">
        <v>818</v>
      </c>
      <c r="AW50" t="s">
        <v>818</v>
      </c>
      <c r="AX50" t="s">
        <v>818</v>
      </c>
      <c r="AY50" t="s">
        <v>818</v>
      </c>
      <c r="AZ50" t="s">
        <v>818</v>
      </c>
      <c r="BA50" t="s">
        <v>818</v>
      </c>
      <c r="BB50" t="s">
        <v>818</v>
      </c>
      <c r="BC50" t="s">
        <v>818</v>
      </c>
      <c r="BD50" t="s">
        <v>818</v>
      </c>
    </row>
    <row r="51" spans="1:56" x14ac:dyDescent="0.35">
      <c r="A51" t="s">
        <v>630</v>
      </c>
      <c r="C51" t="s">
        <v>631</v>
      </c>
      <c r="E51" s="8">
        <v>48</v>
      </c>
      <c r="F51" s="8" t="s">
        <v>637</v>
      </c>
      <c r="G51" s="8" t="s">
        <v>91</v>
      </c>
      <c r="I51" t="s">
        <v>818</v>
      </c>
      <c r="J51" t="s">
        <v>818</v>
      </c>
      <c r="K51" t="s">
        <v>818</v>
      </c>
      <c r="L51" t="s">
        <v>818</v>
      </c>
      <c r="M51" t="s">
        <v>818</v>
      </c>
      <c r="N51" t="s">
        <v>818</v>
      </c>
      <c r="O51" t="s">
        <v>818</v>
      </c>
      <c r="P51" t="s">
        <v>818</v>
      </c>
      <c r="Q51" t="s">
        <v>818</v>
      </c>
      <c r="R51" t="s">
        <v>818</v>
      </c>
      <c r="S51" t="s">
        <v>818</v>
      </c>
      <c r="T51" t="s">
        <v>818</v>
      </c>
      <c r="U51" t="s">
        <v>818</v>
      </c>
      <c r="V51" t="s">
        <v>818</v>
      </c>
      <c r="W51" t="s">
        <v>818</v>
      </c>
      <c r="X51" t="s">
        <v>818</v>
      </c>
      <c r="Y51" t="s">
        <v>638</v>
      </c>
      <c r="Z51" t="s">
        <v>818</v>
      </c>
      <c r="AA51" t="s">
        <v>818</v>
      </c>
      <c r="AB51" t="s">
        <v>818</v>
      </c>
      <c r="AC51" t="s">
        <v>818</v>
      </c>
      <c r="AD51" t="s">
        <v>818</v>
      </c>
      <c r="AE51" t="s">
        <v>818</v>
      </c>
      <c r="AF51" t="s">
        <v>818</v>
      </c>
      <c r="AG51" t="s">
        <v>818</v>
      </c>
      <c r="AH51" t="s">
        <v>818</v>
      </c>
      <c r="AI51" t="s">
        <v>818</v>
      </c>
      <c r="AJ51" t="s">
        <v>818</v>
      </c>
      <c r="AK51" t="s">
        <v>818</v>
      </c>
      <c r="AL51" t="s">
        <v>818</v>
      </c>
      <c r="AM51" t="s">
        <v>818</v>
      </c>
      <c r="AN51" t="s">
        <v>818</v>
      </c>
      <c r="AO51" t="s">
        <v>818</v>
      </c>
      <c r="AP51" t="s">
        <v>818</v>
      </c>
      <c r="AQ51" t="s">
        <v>818</v>
      </c>
      <c r="AR51" t="s">
        <v>818</v>
      </c>
      <c r="AS51" t="s">
        <v>818</v>
      </c>
      <c r="AT51" t="s">
        <v>818</v>
      </c>
      <c r="AU51" t="s">
        <v>818</v>
      </c>
      <c r="AV51" t="s">
        <v>818</v>
      </c>
      <c r="AW51" t="s">
        <v>818</v>
      </c>
      <c r="AX51" t="s">
        <v>818</v>
      </c>
      <c r="AY51" t="s">
        <v>818</v>
      </c>
      <c r="AZ51" t="s">
        <v>818</v>
      </c>
      <c r="BA51" t="s">
        <v>818</v>
      </c>
      <c r="BB51" t="s">
        <v>818</v>
      </c>
      <c r="BC51" t="s">
        <v>818</v>
      </c>
      <c r="BD51" t="s">
        <v>818</v>
      </c>
    </row>
    <row r="52" spans="1:56" x14ac:dyDescent="0.35">
      <c r="A52" t="s">
        <v>635</v>
      </c>
      <c r="C52" t="s">
        <v>636</v>
      </c>
      <c r="E52" s="8">
        <v>49</v>
      </c>
      <c r="F52" s="8" t="s">
        <v>641</v>
      </c>
      <c r="G52" s="8" t="s">
        <v>92</v>
      </c>
      <c r="I52" t="s">
        <v>818</v>
      </c>
      <c r="J52" t="s">
        <v>818</v>
      </c>
      <c r="K52" t="s">
        <v>818</v>
      </c>
      <c r="L52" t="s">
        <v>818</v>
      </c>
      <c r="M52" t="s">
        <v>818</v>
      </c>
      <c r="N52" t="s">
        <v>818</v>
      </c>
      <c r="O52" t="s">
        <v>818</v>
      </c>
      <c r="P52" t="s">
        <v>818</v>
      </c>
      <c r="Q52" t="s">
        <v>818</v>
      </c>
      <c r="R52" t="s">
        <v>818</v>
      </c>
      <c r="S52" t="s">
        <v>818</v>
      </c>
      <c r="T52" t="s">
        <v>818</v>
      </c>
      <c r="U52" t="s">
        <v>818</v>
      </c>
      <c r="V52" t="s">
        <v>818</v>
      </c>
      <c r="W52" t="s">
        <v>818</v>
      </c>
      <c r="X52" t="s">
        <v>818</v>
      </c>
      <c r="Y52" t="s">
        <v>642</v>
      </c>
      <c r="Z52" t="s">
        <v>818</v>
      </c>
      <c r="AA52" t="s">
        <v>818</v>
      </c>
      <c r="AB52" t="s">
        <v>818</v>
      </c>
      <c r="AC52" t="s">
        <v>818</v>
      </c>
      <c r="AD52" t="s">
        <v>818</v>
      </c>
      <c r="AE52" t="s">
        <v>818</v>
      </c>
      <c r="AF52" t="s">
        <v>818</v>
      </c>
      <c r="AG52" t="s">
        <v>818</v>
      </c>
      <c r="AH52" t="s">
        <v>818</v>
      </c>
      <c r="AI52" t="s">
        <v>818</v>
      </c>
      <c r="AJ52" t="s">
        <v>818</v>
      </c>
      <c r="AK52" t="s">
        <v>818</v>
      </c>
      <c r="AL52" t="s">
        <v>818</v>
      </c>
      <c r="AM52" t="s">
        <v>818</v>
      </c>
      <c r="AN52" t="s">
        <v>818</v>
      </c>
      <c r="AO52" t="s">
        <v>818</v>
      </c>
      <c r="AP52" t="s">
        <v>818</v>
      </c>
      <c r="AQ52" t="s">
        <v>818</v>
      </c>
      <c r="AR52" t="s">
        <v>818</v>
      </c>
      <c r="AS52" t="s">
        <v>818</v>
      </c>
      <c r="AT52" t="s">
        <v>818</v>
      </c>
      <c r="AU52" t="s">
        <v>818</v>
      </c>
      <c r="AV52" t="s">
        <v>818</v>
      </c>
      <c r="AW52" t="s">
        <v>818</v>
      </c>
      <c r="AX52" t="s">
        <v>818</v>
      </c>
      <c r="AY52" t="s">
        <v>818</v>
      </c>
      <c r="AZ52" t="s">
        <v>818</v>
      </c>
      <c r="BA52" t="s">
        <v>818</v>
      </c>
      <c r="BB52" t="s">
        <v>818</v>
      </c>
      <c r="BC52" t="s">
        <v>818</v>
      </c>
      <c r="BD52" t="s">
        <v>818</v>
      </c>
    </row>
    <row r="53" spans="1:56" x14ac:dyDescent="0.35">
      <c r="A53" t="s">
        <v>639</v>
      </c>
      <c r="C53" t="s">
        <v>640</v>
      </c>
      <c r="E53" s="8">
        <v>50</v>
      </c>
      <c r="F53" s="8" t="s">
        <v>645</v>
      </c>
      <c r="G53" s="8" t="s">
        <v>93</v>
      </c>
      <c r="I53" t="s">
        <v>818</v>
      </c>
      <c r="J53" t="s">
        <v>818</v>
      </c>
      <c r="K53" t="s">
        <v>818</v>
      </c>
      <c r="L53" t="s">
        <v>818</v>
      </c>
      <c r="M53" t="s">
        <v>818</v>
      </c>
      <c r="N53" t="s">
        <v>818</v>
      </c>
      <c r="O53" t="s">
        <v>818</v>
      </c>
      <c r="P53" t="s">
        <v>818</v>
      </c>
      <c r="Q53" t="s">
        <v>818</v>
      </c>
      <c r="R53" t="s">
        <v>818</v>
      </c>
      <c r="S53" t="s">
        <v>818</v>
      </c>
      <c r="T53" t="s">
        <v>818</v>
      </c>
      <c r="U53" t="s">
        <v>818</v>
      </c>
      <c r="V53" t="s">
        <v>818</v>
      </c>
      <c r="W53" t="s">
        <v>818</v>
      </c>
      <c r="X53" t="s">
        <v>818</v>
      </c>
      <c r="Y53" t="s">
        <v>646</v>
      </c>
      <c r="Z53" t="s">
        <v>818</v>
      </c>
      <c r="AA53" t="s">
        <v>818</v>
      </c>
      <c r="AB53" t="s">
        <v>818</v>
      </c>
      <c r="AC53" t="s">
        <v>818</v>
      </c>
      <c r="AD53" t="s">
        <v>818</v>
      </c>
      <c r="AE53" t="s">
        <v>818</v>
      </c>
      <c r="AF53" t="s">
        <v>818</v>
      </c>
      <c r="AG53" t="s">
        <v>818</v>
      </c>
      <c r="AH53" t="s">
        <v>818</v>
      </c>
      <c r="AI53" t="s">
        <v>818</v>
      </c>
      <c r="AJ53" t="s">
        <v>818</v>
      </c>
      <c r="AK53" t="s">
        <v>818</v>
      </c>
      <c r="AL53" t="s">
        <v>818</v>
      </c>
      <c r="AM53" t="s">
        <v>818</v>
      </c>
      <c r="AN53" t="s">
        <v>818</v>
      </c>
      <c r="AO53" t="s">
        <v>818</v>
      </c>
      <c r="AP53" t="s">
        <v>818</v>
      </c>
      <c r="AQ53" t="s">
        <v>818</v>
      </c>
      <c r="AR53" t="s">
        <v>818</v>
      </c>
      <c r="AS53" t="s">
        <v>818</v>
      </c>
      <c r="AT53" t="s">
        <v>818</v>
      </c>
      <c r="AU53" t="s">
        <v>818</v>
      </c>
      <c r="AV53" t="s">
        <v>818</v>
      </c>
      <c r="AW53" t="s">
        <v>818</v>
      </c>
      <c r="AX53" t="s">
        <v>818</v>
      </c>
      <c r="AY53" t="s">
        <v>818</v>
      </c>
      <c r="AZ53" t="s">
        <v>818</v>
      </c>
      <c r="BA53" t="s">
        <v>818</v>
      </c>
      <c r="BB53" t="s">
        <v>818</v>
      </c>
      <c r="BC53" t="s">
        <v>818</v>
      </c>
      <c r="BD53" t="s">
        <v>818</v>
      </c>
    </row>
    <row r="54" spans="1:56" x14ac:dyDescent="0.35">
      <c r="A54" t="s">
        <v>643</v>
      </c>
      <c r="C54" t="s">
        <v>644</v>
      </c>
      <c r="E54" s="8">
        <v>51</v>
      </c>
      <c r="F54" s="8" t="s">
        <v>649</v>
      </c>
      <c r="G54" s="8" t="s">
        <v>94</v>
      </c>
      <c r="I54" t="s">
        <v>818</v>
      </c>
      <c r="J54" t="s">
        <v>818</v>
      </c>
      <c r="K54" t="s">
        <v>818</v>
      </c>
      <c r="L54" t="s">
        <v>818</v>
      </c>
      <c r="M54" t="s">
        <v>818</v>
      </c>
      <c r="N54" t="s">
        <v>818</v>
      </c>
      <c r="O54" t="s">
        <v>818</v>
      </c>
      <c r="P54" t="s">
        <v>818</v>
      </c>
      <c r="Q54" t="s">
        <v>818</v>
      </c>
      <c r="R54" t="s">
        <v>818</v>
      </c>
      <c r="S54" t="s">
        <v>818</v>
      </c>
      <c r="T54" t="s">
        <v>818</v>
      </c>
      <c r="U54" t="s">
        <v>818</v>
      </c>
      <c r="V54" t="s">
        <v>818</v>
      </c>
      <c r="W54" t="s">
        <v>818</v>
      </c>
      <c r="X54" t="s">
        <v>818</v>
      </c>
      <c r="Y54" t="s">
        <v>650</v>
      </c>
      <c r="Z54" t="s">
        <v>818</v>
      </c>
      <c r="AA54" t="s">
        <v>818</v>
      </c>
      <c r="AB54" t="s">
        <v>818</v>
      </c>
      <c r="AC54" t="s">
        <v>818</v>
      </c>
      <c r="AD54" t="s">
        <v>818</v>
      </c>
      <c r="AE54" t="s">
        <v>818</v>
      </c>
      <c r="AF54" t="s">
        <v>818</v>
      </c>
      <c r="AG54" t="s">
        <v>818</v>
      </c>
      <c r="AH54" t="s">
        <v>818</v>
      </c>
      <c r="AI54" t="s">
        <v>818</v>
      </c>
      <c r="AJ54" t="s">
        <v>818</v>
      </c>
      <c r="AK54" t="s">
        <v>818</v>
      </c>
      <c r="AL54" t="s">
        <v>818</v>
      </c>
      <c r="AM54" t="s">
        <v>818</v>
      </c>
      <c r="AN54" t="s">
        <v>818</v>
      </c>
      <c r="AO54" t="s">
        <v>818</v>
      </c>
      <c r="AP54" t="s">
        <v>818</v>
      </c>
      <c r="AQ54" t="s">
        <v>818</v>
      </c>
      <c r="AR54" t="s">
        <v>818</v>
      </c>
      <c r="AS54" t="s">
        <v>818</v>
      </c>
      <c r="AT54" t="s">
        <v>818</v>
      </c>
      <c r="AU54" t="s">
        <v>818</v>
      </c>
      <c r="AV54" t="s">
        <v>818</v>
      </c>
      <c r="AW54" t="s">
        <v>818</v>
      </c>
      <c r="AX54" t="s">
        <v>818</v>
      </c>
      <c r="AY54" t="s">
        <v>818</v>
      </c>
      <c r="AZ54" t="s">
        <v>818</v>
      </c>
      <c r="BA54" t="s">
        <v>818</v>
      </c>
      <c r="BB54" t="s">
        <v>818</v>
      </c>
      <c r="BC54" t="s">
        <v>818</v>
      </c>
      <c r="BD54" t="s">
        <v>818</v>
      </c>
    </row>
    <row r="55" spans="1:56" x14ac:dyDescent="0.35">
      <c r="A55" t="s">
        <v>647</v>
      </c>
      <c r="C55" t="s">
        <v>648</v>
      </c>
      <c r="E55" s="8">
        <v>52</v>
      </c>
      <c r="F55" s="8" t="s">
        <v>653</v>
      </c>
      <c r="G55" s="8" t="s">
        <v>654</v>
      </c>
      <c r="I55" t="s">
        <v>818</v>
      </c>
      <c r="J55" t="s">
        <v>818</v>
      </c>
      <c r="K55" t="s">
        <v>818</v>
      </c>
      <c r="L55" t="s">
        <v>818</v>
      </c>
      <c r="M55" t="s">
        <v>818</v>
      </c>
      <c r="N55" t="s">
        <v>818</v>
      </c>
      <c r="O55" t="s">
        <v>818</v>
      </c>
      <c r="P55" t="s">
        <v>818</v>
      </c>
      <c r="Q55" t="s">
        <v>818</v>
      </c>
      <c r="R55" t="s">
        <v>818</v>
      </c>
      <c r="S55" t="s">
        <v>818</v>
      </c>
      <c r="T55" t="s">
        <v>818</v>
      </c>
      <c r="U55" t="s">
        <v>818</v>
      </c>
      <c r="V55" t="s">
        <v>818</v>
      </c>
      <c r="W55" t="s">
        <v>818</v>
      </c>
      <c r="X55" t="s">
        <v>818</v>
      </c>
      <c r="Y55" t="s">
        <v>655</v>
      </c>
      <c r="Z55" t="s">
        <v>818</v>
      </c>
      <c r="AA55" t="s">
        <v>818</v>
      </c>
      <c r="AB55" t="s">
        <v>818</v>
      </c>
      <c r="AC55" t="s">
        <v>818</v>
      </c>
      <c r="AD55" t="s">
        <v>818</v>
      </c>
      <c r="AE55" t="s">
        <v>818</v>
      </c>
      <c r="AF55" t="s">
        <v>818</v>
      </c>
      <c r="AG55" t="s">
        <v>818</v>
      </c>
      <c r="AH55" t="s">
        <v>818</v>
      </c>
      <c r="AI55" t="s">
        <v>818</v>
      </c>
      <c r="AJ55" t="s">
        <v>818</v>
      </c>
      <c r="AK55" t="s">
        <v>818</v>
      </c>
      <c r="AL55" t="s">
        <v>818</v>
      </c>
      <c r="AM55" t="s">
        <v>818</v>
      </c>
      <c r="AN55" t="s">
        <v>818</v>
      </c>
      <c r="AO55" t="s">
        <v>818</v>
      </c>
      <c r="AP55" t="s">
        <v>818</v>
      </c>
      <c r="AQ55" t="s">
        <v>818</v>
      </c>
      <c r="AR55" t="s">
        <v>818</v>
      </c>
      <c r="AS55" t="s">
        <v>818</v>
      </c>
      <c r="AT55" t="s">
        <v>818</v>
      </c>
      <c r="AU55" t="s">
        <v>818</v>
      </c>
      <c r="AV55" t="s">
        <v>818</v>
      </c>
      <c r="AW55" t="s">
        <v>818</v>
      </c>
      <c r="AX55" t="s">
        <v>818</v>
      </c>
      <c r="AY55" t="s">
        <v>818</v>
      </c>
      <c r="AZ55" t="s">
        <v>818</v>
      </c>
      <c r="BA55" t="s">
        <v>818</v>
      </c>
      <c r="BB55" t="s">
        <v>818</v>
      </c>
      <c r="BC55" t="s">
        <v>818</v>
      </c>
      <c r="BD55" t="s">
        <v>818</v>
      </c>
    </row>
    <row r="56" spans="1:56" x14ac:dyDescent="0.35">
      <c r="A56" t="s">
        <v>651</v>
      </c>
      <c r="C56" t="s">
        <v>652</v>
      </c>
      <c r="E56" s="8">
        <v>53</v>
      </c>
      <c r="F56" s="8" t="s">
        <v>658</v>
      </c>
      <c r="G56" s="8" t="s">
        <v>659</v>
      </c>
      <c r="I56" t="s">
        <v>818</v>
      </c>
      <c r="J56" t="s">
        <v>818</v>
      </c>
      <c r="K56" t="s">
        <v>818</v>
      </c>
      <c r="L56" t="s">
        <v>818</v>
      </c>
      <c r="M56" t="s">
        <v>818</v>
      </c>
      <c r="N56" t="s">
        <v>818</v>
      </c>
      <c r="O56" t="s">
        <v>818</v>
      </c>
      <c r="P56" t="s">
        <v>818</v>
      </c>
      <c r="Q56" t="s">
        <v>818</v>
      </c>
      <c r="R56" t="s">
        <v>818</v>
      </c>
      <c r="S56" t="s">
        <v>818</v>
      </c>
      <c r="T56" t="s">
        <v>818</v>
      </c>
      <c r="U56" t="s">
        <v>818</v>
      </c>
      <c r="V56" t="s">
        <v>818</v>
      </c>
      <c r="W56" t="s">
        <v>818</v>
      </c>
      <c r="X56" t="s">
        <v>818</v>
      </c>
      <c r="Y56" t="s">
        <v>660</v>
      </c>
      <c r="Z56" t="s">
        <v>818</v>
      </c>
      <c r="AA56" t="s">
        <v>818</v>
      </c>
      <c r="AB56" t="s">
        <v>818</v>
      </c>
      <c r="AC56" t="s">
        <v>818</v>
      </c>
      <c r="AD56" t="s">
        <v>818</v>
      </c>
      <c r="AE56" t="s">
        <v>818</v>
      </c>
      <c r="AF56" t="s">
        <v>818</v>
      </c>
      <c r="AG56" t="s">
        <v>818</v>
      </c>
      <c r="AH56" t="s">
        <v>818</v>
      </c>
      <c r="AI56" t="s">
        <v>818</v>
      </c>
      <c r="AJ56" t="s">
        <v>818</v>
      </c>
      <c r="AK56" t="s">
        <v>818</v>
      </c>
      <c r="AL56" t="s">
        <v>818</v>
      </c>
      <c r="AM56" t="s">
        <v>818</v>
      </c>
      <c r="AN56" t="s">
        <v>818</v>
      </c>
      <c r="AO56" t="s">
        <v>818</v>
      </c>
      <c r="AP56" t="s">
        <v>818</v>
      </c>
      <c r="AQ56" t="s">
        <v>818</v>
      </c>
      <c r="AR56" t="s">
        <v>818</v>
      </c>
      <c r="AS56" t="s">
        <v>818</v>
      </c>
      <c r="AT56" t="s">
        <v>818</v>
      </c>
      <c r="AU56" t="s">
        <v>818</v>
      </c>
      <c r="AV56" t="s">
        <v>818</v>
      </c>
      <c r="AW56" t="s">
        <v>818</v>
      </c>
      <c r="AX56" t="s">
        <v>818</v>
      </c>
      <c r="AY56" t="s">
        <v>818</v>
      </c>
      <c r="AZ56" t="s">
        <v>818</v>
      </c>
      <c r="BA56" t="s">
        <v>818</v>
      </c>
      <c r="BB56" t="s">
        <v>818</v>
      </c>
      <c r="BC56" t="s">
        <v>818</v>
      </c>
      <c r="BD56" t="s">
        <v>818</v>
      </c>
    </row>
    <row r="57" spans="1:56" x14ac:dyDescent="0.35">
      <c r="A57" t="s">
        <v>656</v>
      </c>
      <c r="C57" t="s">
        <v>657</v>
      </c>
      <c r="E57" s="8">
        <v>54</v>
      </c>
      <c r="F57" s="8" t="s">
        <v>663</v>
      </c>
      <c r="G57" s="8" t="s">
        <v>95</v>
      </c>
      <c r="I57" t="s">
        <v>818</v>
      </c>
      <c r="J57" t="s">
        <v>818</v>
      </c>
      <c r="K57" t="s">
        <v>818</v>
      </c>
      <c r="L57" t="s">
        <v>818</v>
      </c>
      <c r="M57" t="s">
        <v>818</v>
      </c>
      <c r="N57" t="s">
        <v>818</v>
      </c>
      <c r="O57" t="s">
        <v>818</v>
      </c>
      <c r="P57" t="s">
        <v>818</v>
      </c>
      <c r="Q57" t="s">
        <v>818</v>
      </c>
      <c r="R57" t="s">
        <v>818</v>
      </c>
      <c r="S57" t="s">
        <v>818</v>
      </c>
      <c r="T57" t="s">
        <v>818</v>
      </c>
      <c r="U57" t="s">
        <v>818</v>
      </c>
      <c r="V57" t="s">
        <v>818</v>
      </c>
      <c r="W57" t="s">
        <v>818</v>
      </c>
      <c r="X57" t="s">
        <v>818</v>
      </c>
      <c r="Y57" t="s">
        <v>664</v>
      </c>
      <c r="Z57" t="s">
        <v>818</v>
      </c>
      <c r="AA57" t="s">
        <v>818</v>
      </c>
      <c r="AB57" t="s">
        <v>818</v>
      </c>
      <c r="AC57" t="s">
        <v>818</v>
      </c>
      <c r="AD57" t="s">
        <v>818</v>
      </c>
      <c r="AE57" t="s">
        <v>818</v>
      </c>
      <c r="AF57" t="s">
        <v>818</v>
      </c>
      <c r="AG57" t="s">
        <v>818</v>
      </c>
      <c r="AH57" t="s">
        <v>818</v>
      </c>
      <c r="AI57" t="s">
        <v>818</v>
      </c>
      <c r="AJ57" t="s">
        <v>818</v>
      </c>
      <c r="AK57" t="s">
        <v>818</v>
      </c>
      <c r="AL57" t="s">
        <v>818</v>
      </c>
      <c r="AM57" t="s">
        <v>818</v>
      </c>
      <c r="AN57" t="s">
        <v>818</v>
      </c>
      <c r="AO57" t="s">
        <v>818</v>
      </c>
      <c r="AP57" t="s">
        <v>818</v>
      </c>
      <c r="AQ57" t="s">
        <v>818</v>
      </c>
      <c r="AR57" t="s">
        <v>818</v>
      </c>
      <c r="AS57" t="s">
        <v>818</v>
      </c>
      <c r="AT57" t="s">
        <v>818</v>
      </c>
      <c r="AU57" t="s">
        <v>818</v>
      </c>
      <c r="AV57" t="s">
        <v>818</v>
      </c>
      <c r="AW57" t="s">
        <v>818</v>
      </c>
      <c r="AX57" t="s">
        <v>818</v>
      </c>
      <c r="AY57" t="s">
        <v>818</v>
      </c>
      <c r="AZ57" t="s">
        <v>818</v>
      </c>
      <c r="BA57" t="s">
        <v>818</v>
      </c>
      <c r="BB57" t="s">
        <v>818</v>
      </c>
      <c r="BC57" t="s">
        <v>818</v>
      </c>
      <c r="BD57" t="s">
        <v>818</v>
      </c>
    </row>
    <row r="58" spans="1:56" x14ac:dyDescent="0.35">
      <c r="A58" t="s">
        <v>661</v>
      </c>
      <c r="C58" t="s">
        <v>662</v>
      </c>
      <c r="E58" s="8">
        <v>55</v>
      </c>
      <c r="F58" s="8" t="s">
        <v>667</v>
      </c>
      <c r="G58" s="8" t="s">
        <v>96</v>
      </c>
      <c r="I58" t="s">
        <v>818</v>
      </c>
      <c r="J58" t="s">
        <v>818</v>
      </c>
      <c r="K58" t="s">
        <v>818</v>
      </c>
      <c r="L58" t="s">
        <v>818</v>
      </c>
      <c r="M58" t="s">
        <v>818</v>
      </c>
      <c r="N58" t="s">
        <v>818</v>
      </c>
      <c r="O58" t="s">
        <v>818</v>
      </c>
      <c r="P58" t="s">
        <v>818</v>
      </c>
      <c r="Q58" t="s">
        <v>818</v>
      </c>
      <c r="R58" t="s">
        <v>818</v>
      </c>
      <c r="S58" t="s">
        <v>818</v>
      </c>
      <c r="T58" t="s">
        <v>818</v>
      </c>
      <c r="U58" t="s">
        <v>818</v>
      </c>
      <c r="V58" t="s">
        <v>818</v>
      </c>
      <c r="W58" t="s">
        <v>818</v>
      </c>
      <c r="X58" t="s">
        <v>818</v>
      </c>
      <c r="Y58" t="s">
        <v>668</v>
      </c>
      <c r="Z58" t="s">
        <v>818</v>
      </c>
      <c r="AA58" t="s">
        <v>818</v>
      </c>
      <c r="AB58" t="s">
        <v>818</v>
      </c>
      <c r="AC58" t="s">
        <v>818</v>
      </c>
      <c r="AD58" t="s">
        <v>818</v>
      </c>
      <c r="AE58" t="s">
        <v>818</v>
      </c>
      <c r="AF58" t="s">
        <v>818</v>
      </c>
      <c r="AG58" t="s">
        <v>818</v>
      </c>
      <c r="AH58" t="s">
        <v>818</v>
      </c>
      <c r="AI58" t="s">
        <v>818</v>
      </c>
      <c r="AJ58" t="s">
        <v>818</v>
      </c>
      <c r="AK58" t="s">
        <v>818</v>
      </c>
      <c r="AL58" t="s">
        <v>818</v>
      </c>
      <c r="AM58" t="s">
        <v>818</v>
      </c>
      <c r="AN58" t="s">
        <v>818</v>
      </c>
      <c r="AO58" t="s">
        <v>818</v>
      </c>
      <c r="AP58" t="s">
        <v>818</v>
      </c>
      <c r="AQ58" t="s">
        <v>818</v>
      </c>
      <c r="AR58" t="s">
        <v>818</v>
      </c>
      <c r="AS58" t="s">
        <v>818</v>
      </c>
      <c r="AT58" t="s">
        <v>818</v>
      </c>
      <c r="AU58" t="s">
        <v>818</v>
      </c>
      <c r="AV58" t="s">
        <v>818</v>
      </c>
      <c r="AW58" t="s">
        <v>818</v>
      </c>
      <c r="AX58" t="s">
        <v>818</v>
      </c>
      <c r="AY58" t="s">
        <v>818</v>
      </c>
      <c r="AZ58" t="s">
        <v>818</v>
      </c>
      <c r="BA58" t="s">
        <v>818</v>
      </c>
      <c r="BB58" t="s">
        <v>818</v>
      </c>
      <c r="BC58" t="s">
        <v>818</v>
      </c>
      <c r="BD58" t="s">
        <v>818</v>
      </c>
    </row>
    <row r="59" spans="1:56" x14ac:dyDescent="0.35">
      <c r="A59" t="s">
        <v>665</v>
      </c>
      <c r="C59" t="s">
        <v>666</v>
      </c>
      <c r="E59" s="8">
        <v>56</v>
      </c>
      <c r="F59" s="8" t="s">
        <v>671</v>
      </c>
      <c r="G59" s="8" t="s">
        <v>97</v>
      </c>
      <c r="I59" t="s">
        <v>818</v>
      </c>
      <c r="J59" t="s">
        <v>818</v>
      </c>
      <c r="K59" t="s">
        <v>818</v>
      </c>
      <c r="L59" t="s">
        <v>818</v>
      </c>
      <c r="M59" t="s">
        <v>818</v>
      </c>
      <c r="N59" t="s">
        <v>818</v>
      </c>
      <c r="O59" t="s">
        <v>818</v>
      </c>
      <c r="P59" t="s">
        <v>818</v>
      </c>
      <c r="Q59" t="s">
        <v>818</v>
      </c>
      <c r="R59" t="s">
        <v>818</v>
      </c>
      <c r="S59" t="s">
        <v>818</v>
      </c>
      <c r="T59" t="s">
        <v>818</v>
      </c>
      <c r="U59" t="s">
        <v>818</v>
      </c>
      <c r="V59" t="s">
        <v>818</v>
      </c>
      <c r="W59" t="s">
        <v>818</v>
      </c>
      <c r="X59" t="s">
        <v>818</v>
      </c>
      <c r="Y59" t="s">
        <v>672</v>
      </c>
      <c r="Z59" t="s">
        <v>818</v>
      </c>
      <c r="AA59" t="s">
        <v>818</v>
      </c>
      <c r="AB59" t="s">
        <v>818</v>
      </c>
      <c r="AC59" t="s">
        <v>818</v>
      </c>
      <c r="AD59" t="s">
        <v>818</v>
      </c>
      <c r="AE59" t="s">
        <v>818</v>
      </c>
      <c r="AF59" t="s">
        <v>818</v>
      </c>
      <c r="AG59" t="s">
        <v>818</v>
      </c>
      <c r="AH59" t="s">
        <v>818</v>
      </c>
      <c r="AI59" t="s">
        <v>818</v>
      </c>
      <c r="AJ59" t="s">
        <v>818</v>
      </c>
      <c r="AK59" t="s">
        <v>818</v>
      </c>
      <c r="AL59" t="s">
        <v>818</v>
      </c>
      <c r="AM59" t="s">
        <v>818</v>
      </c>
      <c r="AN59" t="s">
        <v>818</v>
      </c>
      <c r="AO59" t="s">
        <v>818</v>
      </c>
      <c r="AP59" t="s">
        <v>818</v>
      </c>
      <c r="AQ59" t="s">
        <v>818</v>
      </c>
      <c r="AR59" t="s">
        <v>818</v>
      </c>
      <c r="AS59" t="s">
        <v>818</v>
      </c>
      <c r="AT59" t="s">
        <v>818</v>
      </c>
      <c r="AU59" t="s">
        <v>818</v>
      </c>
      <c r="AV59" t="s">
        <v>818</v>
      </c>
      <c r="AW59" t="s">
        <v>818</v>
      </c>
      <c r="AX59" t="s">
        <v>818</v>
      </c>
      <c r="AY59" t="s">
        <v>818</v>
      </c>
      <c r="AZ59" t="s">
        <v>818</v>
      </c>
      <c r="BA59" t="s">
        <v>818</v>
      </c>
      <c r="BB59" t="s">
        <v>818</v>
      </c>
      <c r="BC59" t="s">
        <v>818</v>
      </c>
      <c r="BD59" t="s">
        <v>818</v>
      </c>
    </row>
    <row r="60" spans="1:56" x14ac:dyDescent="0.35">
      <c r="A60" t="s">
        <v>669</v>
      </c>
      <c r="C60" t="s">
        <v>670</v>
      </c>
      <c r="E60" s="8">
        <v>57</v>
      </c>
      <c r="F60" s="8" t="s">
        <v>675</v>
      </c>
      <c r="G60" s="8" t="s">
        <v>98</v>
      </c>
      <c r="I60" t="s">
        <v>818</v>
      </c>
      <c r="J60" t="s">
        <v>818</v>
      </c>
      <c r="K60" t="s">
        <v>818</v>
      </c>
      <c r="L60" t="s">
        <v>818</v>
      </c>
      <c r="M60" t="s">
        <v>818</v>
      </c>
      <c r="N60" t="s">
        <v>818</v>
      </c>
      <c r="O60" t="s">
        <v>818</v>
      </c>
      <c r="P60" t="s">
        <v>818</v>
      </c>
      <c r="Q60" t="s">
        <v>818</v>
      </c>
      <c r="R60" t="s">
        <v>818</v>
      </c>
      <c r="S60" t="s">
        <v>818</v>
      </c>
      <c r="T60" t="s">
        <v>818</v>
      </c>
      <c r="U60" t="s">
        <v>818</v>
      </c>
      <c r="V60" t="s">
        <v>818</v>
      </c>
      <c r="W60" t="s">
        <v>818</v>
      </c>
      <c r="X60" t="s">
        <v>818</v>
      </c>
      <c r="Y60" t="s">
        <v>676</v>
      </c>
      <c r="Z60" t="s">
        <v>818</v>
      </c>
      <c r="AA60" t="s">
        <v>818</v>
      </c>
      <c r="AB60" t="s">
        <v>818</v>
      </c>
      <c r="AC60" t="s">
        <v>818</v>
      </c>
      <c r="AD60" t="s">
        <v>818</v>
      </c>
      <c r="AE60" t="s">
        <v>818</v>
      </c>
      <c r="AF60" t="s">
        <v>818</v>
      </c>
      <c r="AG60" t="s">
        <v>818</v>
      </c>
      <c r="AH60" t="s">
        <v>818</v>
      </c>
      <c r="AI60" t="s">
        <v>818</v>
      </c>
      <c r="AJ60" t="s">
        <v>818</v>
      </c>
      <c r="AK60" t="s">
        <v>818</v>
      </c>
      <c r="AL60" t="s">
        <v>818</v>
      </c>
      <c r="AM60" t="s">
        <v>818</v>
      </c>
      <c r="AN60" t="s">
        <v>818</v>
      </c>
      <c r="AO60" t="s">
        <v>818</v>
      </c>
      <c r="AP60" t="s">
        <v>818</v>
      </c>
      <c r="AQ60" t="s">
        <v>818</v>
      </c>
      <c r="AR60" t="s">
        <v>818</v>
      </c>
      <c r="AS60" t="s">
        <v>818</v>
      </c>
      <c r="AT60" t="s">
        <v>818</v>
      </c>
      <c r="AU60" t="s">
        <v>818</v>
      </c>
      <c r="AV60" t="s">
        <v>818</v>
      </c>
      <c r="AW60" t="s">
        <v>818</v>
      </c>
      <c r="AX60" t="s">
        <v>818</v>
      </c>
      <c r="AY60" t="s">
        <v>818</v>
      </c>
      <c r="AZ60" t="s">
        <v>818</v>
      </c>
      <c r="BA60" t="s">
        <v>818</v>
      </c>
      <c r="BB60" t="s">
        <v>818</v>
      </c>
      <c r="BC60" t="s">
        <v>818</v>
      </c>
      <c r="BD60" t="s">
        <v>818</v>
      </c>
    </row>
    <row r="61" spans="1:56" x14ac:dyDescent="0.35">
      <c r="A61" t="s">
        <v>673</v>
      </c>
      <c r="C61" t="s">
        <v>674</v>
      </c>
      <c r="E61" s="8">
        <v>58</v>
      </c>
      <c r="F61" s="8" t="s">
        <v>679</v>
      </c>
      <c r="G61" s="8" t="s">
        <v>99</v>
      </c>
      <c r="I61" t="s">
        <v>818</v>
      </c>
      <c r="J61" t="s">
        <v>818</v>
      </c>
      <c r="K61" t="s">
        <v>818</v>
      </c>
      <c r="L61" t="s">
        <v>818</v>
      </c>
      <c r="M61" t="s">
        <v>818</v>
      </c>
      <c r="N61" t="s">
        <v>818</v>
      </c>
      <c r="O61" t="s">
        <v>818</v>
      </c>
      <c r="P61" t="s">
        <v>818</v>
      </c>
      <c r="Q61" t="s">
        <v>818</v>
      </c>
      <c r="R61" t="s">
        <v>818</v>
      </c>
      <c r="S61" t="s">
        <v>818</v>
      </c>
      <c r="T61" t="s">
        <v>818</v>
      </c>
      <c r="U61" t="s">
        <v>818</v>
      </c>
      <c r="V61" t="s">
        <v>818</v>
      </c>
      <c r="W61" t="s">
        <v>818</v>
      </c>
      <c r="X61" t="s">
        <v>818</v>
      </c>
      <c r="Y61" t="s">
        <v>680</v>
      </c>
      <c r="Z61" t="s">
        <v>818</v>
      </c>
      <c r="AA61" t="s">
        <v>818</v>
      </c>
      <c r="AB61" t="s">
        <v>818</v>
      </c>
      <c r="AC61" t="s">
        <v>818</v>
      </c>
      <c r="AD61" t="s">
        <v>818</v>
      </c>
      <c r="AE61" t="s">
        <v>818</v>
      </c>
      <c r="AF61" t="s">
        <v>818</v>
      </c>
      <c r="AG61" t="s">
        <v>818</v>
      </c>
      <c r="AH61" t="s">
        <v>818</v>
      </c>
      <c r="AI61" t="s">
        <v>818</v>
      </c>
      <c r="AJ61" t="s">
        <v>818</v>
      </c>
      <c r="AK61" t="s">
        <v>818</v>
      </c>
      <c r="AL61" t="s">
        <v>818</v>
      </c>
      <c r="AM61" t="s">
        <v>818</v>
      </c>
      <c r="AN61" t="s">
        <v>818</v>
      </c>
      <c r="AO61" t="s">
        <v>818</v>
      </c>
      <c r="AP61" t="s">
        <v>818</v>
      </c>
      <c r="AQ61" t="s">
        <v>818</v>
      </c>
      <c r="AR61" t="s">
        <v>818</v>
      </c>
      <c r="AS61" t="s">
        <v>818</v>
      </c>
      <c r="AT61" t="s">
        <v>818</v>
      </c>
      <c r="AU61" t="s">
        <v>818</v>
      </c>
      <c r="AV61" t="s">
        <v>818</v>
      </c>
      <c r="AW61" t="s">
        <v>818</v>
      </c>
      <c r="AX61" t="s">
        <v>818</v>
      </c>
      <c r="AY61" t="s">
        <v>818</v>
      </c>
      <c r="AZ61" t="s">
        <v>818</v>
      </c>
      <c r="BA61" t="s">
        <v>818</v>
      </c>
      <c r="BB61" t="s">
        <v>818</v>
      </c>
      <c r="BC61" t="s">
        <v>818</v>
      </c>
      <c r="BD61" t="s">
        <v>818</v>
      </c>
    </row>
    <row r="62" spans="1:56" x14ac:dyDescent="0.35">
      <c r="A62" t="s">
        <v>677</v>
      </c>
      <c r="C62" t="s">
        <v>678</v>
      </c>
      <c r="E62" s="9"/>
      <c r="F62" s="9"/>
      <c r="G62" s="9"/>
      <c r="I62" t="s">
        <v>818</v>
      </c>
      <c r="J62" t="s">
        <v>818</v>
      </c>
      <c r="K62" t="s">
        <v>818</v>
      </c>
      <c r="L62" t="s">
        <v>818</v>
      </c>
      <c r="M62" t="s">
        <v>818</v>
      </c>
      <c r="N62" t="s">
        <v>818</v>
      </c>
      <c r="O62" t="s">
        <v>818</v>
      </c>
      <c r="P62" t="s">
        <v>818</v>
      </c>
      <c r="Q62" t="s">
        <v>818</v>
      </c>
      <c r="R62" t="s">
        <v>818</v>
      </c>
      <c r="S62" t="s">
        <v>818</v>
      </c>
      <c r="T62" t="s">
        <v>818</v>
      </c>
      <c r="U62" t="s">
        <v>818</v>
      </c>
      <c r="V62" t="s">
        <v>818</v>
      </c>
      <c r="W62" t="s">
        <v>818</v>
      </c>
      <c r="X62" t="s">
        <v>818</v>
      </c>
      <c r="Y62" t="s">
        <v>683</v>
      </c>
      <c r="Z62" t="s">
        <v>818</v>
      </c>
      <c r="AA62" t="s">
        <v>818</v>
      </c>
      <c r="AB62" t="s">
        <v>818</v>
      </c>
      <c r="AC62" t="s">
        <v>818</v>
      </c>
      <c r="AD62" t="s">
        <v>818</v>
      </c>
      <c r="AE62" t="s">
        <v>818</v>
      </c>
      <c r="AF62" t="s">
        <v>818</v>
      </c>
      <c r="AG62" t="s">
        <v>818</v>
      </c>
      <c r="AH62" t="s">
        <v>818</v>
      </c>
      <c r="AI62" t="s">
        <v>818</v>
      </c>
      <c r="AJ62" t="s">
        <v>818</v>
      </c>
      <c r="AK62" t="s">
        <v>818</v>
      </c>
      <c r="AL62" t="s">
        <v>818</v>
      </c>
      <c r="AM62" t="s">
        <v>818</v>
      </c>
      <c r="AN62" t="s">
        <v>818</v>
      </c>
      <c r="AO62" t="s">
        <v>818</v>
      </c>
      <c r="AP62" t="s">
        <v>818</v>
      </c>
      <c r="AQ62" t="s">
        <v>818</v>
      </c>
      <c r="AR62" t="s">
        <v>818</v>
      </c>
      <c r="AS62" t="s">
        <v>818</v>
      </c>
      <c r="AT62" t="s">
        <v>818</v>
      </c>
      <c r="AU62" t="s">
        <v>818</v>
      </c>
      <c r="AV62" t="s">
        <v>818</v>
      </c>
      <c r="AW62" t="s">
        <v>818</v>
      </c>
      <c r="AX62" t="s">
        <v>818</v>
      </c>
      <c r="AY62" t="s">
        <v>818</v>
      </c>
      <c r="AZ62" t="s">
        <v>818</v>
      </c>
      <c r="BA62" t="s">
        <v>818</v>
      </c>
      <c r="BB62" t="s">
        <v>818</v>
      </c>
      <c r="BC62" t="s">
        <v>818</v>
      </c>
      <c r="BD62" t="s">
        <v>818</v>
      </c>
    </row>
    <row r="63" spans="1:56" x14ac:dyDescent="0.35">
      <c r="A63" t="s">
        <v>681</v>
      </c>
      <c r="C63" t="s">
        <v>682</v>
      </c>
      <c r="E63" s="9" t="s">
        <v>735</v>
      </c>
      <c r="F63" s="9"/>
      <c r="G63" s="9"/>
      <c r="I63" t="s">
        <v>818</v>
      </c>
      <c r="J63" t="s">
        <v>818</v>
      </c>
      <c r="K63" t="s">
        <v>818</v>
      </c>
      <c r="L63" t="s">
        <v>818</v>
      </c>
      <c r="M63" t="s">
        <v>818</v>
      </c>
      <c r="N63" t="s">
        <v>818</v>
      </c>
      <c r="O63" t="s">
        <v>818</v>
      </c>
      <c r="P63" t="s">
        <v>818</v>
      </c>
      <c r="Q63" t="s">
        <v>818</v>
      </c>
      <c r="R63" t="s">
        <v>818</v>
      </c>
      <c r="S63" t="s">
        <v>818</v>
      </c>
      <c r="T63" t="s">
        <v>818</v>
      </c>
      <c r="U63" t="s">
        <v>818</v>
      </c>
      <c r="V63" t="s">
        <v>818</v>
      </c>
      <c r="W63" t="s">
        <v>818</v>
      </c>
      <c r="X63" t="s">
        <v>818</v>
      </c>
      <c r="Y63" t="s">
        <v>686</v>
      </c>
      <c r="Z63" t="s">
        <v>818</v>
      </c>
      <c r="AA63" t="s">
        <v>818</v>
      </c>
      <c r="AB63" t="s">
        <v>818</v>
      </c>
      <c r="AC63" t="s">
        <v>818</v>
      </c>
      <c r="AD63" t="s">
        <v>818</v>
      </c>
      <c r="AE63" t="s">
        <v>818</v>
      </c>
      <c r="AF63" t="s">
        <v>818</v>
      </c>
      <c r="AG63" t="s">
        <v>818</v>
      </c>
      <c r="AH63" t="s">
        <v>818</v>
      </c>
      <c r="AI63" t="s">
        <v>818</v>
      </c>
      <c r="AJ63" t="s">
        <v>818</v>
      </c>
      <c r="AK63" t="s">
        <v>818</v>
      </c>
      <c r="AL63" t="s">
        <v>818</v>
      </c>
      <c r="AM63" t="s">
        <v>818</v>
      </c>
      <c r="AN63" t="s">
        <v>818</v>
      </c>
      <c r="AO63" t="s">
        <v>818</v>
      </c>
      <c r="AP63" t="s">
        <v>818</v>
      </c>
      <c r="AQ63" t="s">
        <v>818</v>
      </c>
      <c r="AR63" t="s">
        <v>818</v>
      </c>
      <c r="AS63" t="s">
        <v>818</v>
      </c>
      <c r="AT63" t="s">
        <v>818</v>
      </c>
      <c r="AU63" t="s">
        <v>818</v>
      </c>
      <c r="AV63" t="s">
        <v>818</v>
      </c>
      <c r="AW63" t="s">
        <v>818</v>
      </c>
      <c r="AX63" t="s">
        <v>818</v>
      </c>
      <c r="AY63" t="s">
        <v>818</v>
      </c>
      <c r="AZ63" t="s">
        <v>818</v>
      </c>
      <c r="BA63" t="s">
        <v>818</v>
      </c>
      <c r="BB63" t="s">
        <v>818</v>
      </c>
      <c r="BC63" t="s">
        <v>818</v>
      </c>
      <c r="BD63" t="s">
        <v>818</v>
      </c>
    </row>
    <row r="64" spans="1:56" x14ac:dyDescent="0.35">
      <c r="A64" t="s">
        <v>684</v>
      </c>
      <c r="C64" t="s">
        <v>685</v>
      </c>
      <c r="E64" s="9" t="s">
        <v>689</v>
      </c>
      <c r="F64" s="9"/>
      <c r="G64" s="9"/>
      <c r="I64" t="s">
        <v>818</v>
      </c>
      <c r="J64" t="s">
        <v>818</v>
      </c>
      <c r="K64" t="s">
        <v>818</v>
      </c>
      <c r="L64" t="s">
        <v>818</v>
      </c>
      <c r="M64" t="s">
        <v>818</v>
      </c>
      <c r="N64" t="s">
        <v>818</v>
      </c>
      <c r="O64" t="s">
        <v>818</v>
      </c>
      <c r="P64" t="s">
        <v>818</v>
      </c>
      <c r="Q64" t="s">
        <v>818</v>
      </c>
      <c r="R64" t="s">
        <v>818</v>
      </c>
      <c r="S64" t="s">
        <v>818</v>
      </c>
      <c r="T64" t="s">
        <v>818</v>
      </c>
      <c r="U64" t="s">
        <v>818</v>
      </c>
      <c r="V64" t="s">
        <v>818</v>
      </c>
      <c r="W64" t="s">
        <v>818</v>
      </c>
      <c r="X64" t="s">
        <v>818</v>
      </c>
      <c r="Y64" t="s">
        <v>690</v>
      </c>
      <c r="Z64" t="s">
        <v>818</v>
      </c>
      <c r="AA64" t="s">
        <v>818</v>
      </c>
      <c r="AB64" t="s">
        <v>818</v>
      </c>
      <c r="AC64" t="s">
        <v>818</v>
      </c>
      <c r="AD64" t="s">
        <v>818</v>
      </c>
      <c r="AE64" t="s">
        <v>818</v>
      </c>
      <c r="AF64" t="s">
        <v>818</v>
      </c>
      <c r="AG64" t="s">
        <v>818</v>
      </c>
      <c r="AH64" t="s">
        <v>818</v>
      </c>
      <c r="AI64" t="s">
        <v>818</v>
      </c>
      <c r="AJ64" t="s">
        <v>818</v>
      </c>
      <c r="AK64" t="s">
        <v>818</v>
      </c>
      <c r="AL64" t="s">
        <v>818</v>
      </c>
      <c r="AM64" t="s">
        <v>818</v>
      </c>
      <c r="AN64" t="s">
        <v>818</v>
      </c>
      <c r="AO64" t="s">
        <v>818</v>
      </c>
      <c r="AP64" t="s">
        <v>818</v>
      </c>
      <c r="AQ64" t="s">
        <v>818</v>
      </c>
      <c r="AR64" t="s">
        <v>818</v>
      </c>
      <c r="AS64" t="s">
        <v>818</v>
      </c>
      <c r="AT64" t="s">
        <v>818</v>
      </c>
      <c r="AU64" t="s">
        <v>818</v>
      </c>
      <c r="AV64" t="s">
        <v>818</v>
      </c>
      <c r="AW64" t="s">
        <v>818</v>
      </c>
      <c r="AX64" t="s">
        <v>818</v>
      </c>
      <c r="AY64" t="s">
        <v>818</v>
      </c>
      <c r="AZ64" t="s">
        <v>818</v>
      </c>
      <c r="BA64" t="s">
        <v>818</v>
      </c>
      <c r="BB64" t="s">
        <v>818</v>
      </c>
      <c r="BC64" t="s">
        <v>818</v>
      </c>
      <c r="BD64" t="s">
        <v>818</v>
      </c>
    </row>
    <row r="65" spans="1:56" x14ac:dyDescent="0.35">
      <c r="A65" t="s">
        <v>687</v>
      </c>
      <c r="C65" t="s">
        <v>688</v>
      </c>
      <c r="E65" s="9" t="s">
        <v>693</v>
      </c>
      <c r="F65" s="9"/>
      <c r="G65" s="9"/>
      <c r="I65" t="s">
        <v>818</v>
      </c>
      <c r="J65" t="s">
        <v>818</v>
      </c>
      <c r="K65" t="s">
        <v>818</v>
      </c>
      <c r="L65" t="s">
        <v>818</v>
      </c>
      <c r="M65" t="s">
        <v>818</v>
      </c>
      <c r="N65" t="s">
        <v>818</v>
      </c>
      <c r="O65" t="s">
        <v>818</v>
      </c>
      <c r="P65" t="s">
        <v>818</v>
      </c>
      <c r="Q65" t="s">
        <v>818</v>
      </c>
      <c r="R65" t="s">
        <v>818</v>
      </c>
      <c r="S65" t="s">
        <v>818</v>
      </c>
      <c r="T65" t="s">
        <v>818</v>
      </c>
      <c r="U65" t="s">
        <v>818</v>
      </c>
      <c r="V65" t="s">
        <v>818</v>
      </c>
      <c r="W65" t="s">
        <v>818</v>
      </c>
      <c r="X65" t="s">
        <v>818</v>
      </c>
      <c r="Y65" t="s">
        <v>694</v>
      </c>
      <c r="Z65" t="s">
        <v>818</v>
      </c>
      <c r="AA65" t="s">
        <v>818</v>
      </c>
      <c r="AB65" t="s">
        <v>818</v>
      </c>
      <c r="AC65" t="s">
        <v>818</v>
      </c>
      <c r="AD65" t="s">
        <v>818</v>
      </c>
      <c r="AE65" t="s">
        <v>818</v>
      </c>
      <c r="AF65" t="s">
        <v>818</v>
      </c>
      <c r="AG65" t="s">
        <v>818</v>
      </c>
      <c r="AH65" t="s">
        <v>818</v>
      </c>
      <c r="AI65" t="s">
        <v>818</v>
      </c>
      <c r="AJ65" t="s">
        <v>818</v>
      </c>
      <c r="AK65" t="s">
        <v>818</v>
      </c>
      <c r="AL65" t="s">
        <v>818</v>
      </c>
      <c r="AM65" t="s">
        <v>818</v>
      </c>
      <c r="AN65" t="s">
        <v>818</v>
      </c>
      <c r="AO65" t="s">
        <v>818</v>
      </c>
      <c r="AP65" t="s">
        <v>818</v>
      </c>
      <c r="AQ65" t="s">
        <v>818</v>
      </c>
      <c r="AR65" t="s">
        <v>818</v>
      </c>
      <c r="AS65" t="s">
        <v>818</v>
      </c>
      <c r="AT65" t="s">
        <v>818</v>
      </c>
      <c r="AU65" t="s">
        <v>818</v>
      </c>
      <c r="AV65" t="s">
        <v>818</v>
      </c>
      <c r="AW65" t="s">
        <v>818</v>
      </c>
      <c r="AX65" t="s">
        <v>818</v>
      </c>
      <c r="AY65" t="s">
        <v>818</v>
      </c>
      <c r="AZ65" t="s">
        <v>818</v>
      </c>
      <c r="BA65" t="s">
        <v>818</v>
      </c>
      <c r="BB65" t="s">
        <v>818</v>
      </c>
      <c r="BC65" t="s">
        <v>818</v>
      </c>
      <c r="BD65" t="s">
        <v>818</v>
      </c>
    </row>
    <row r="66" spans="1:56" x14ac:dyDescent="0.35">
      <c r="A66" t="s">
        <v>691</v>
      </c>
      <c r="C66" t="s">
        <v>692</v>
      </c>
      <c r="E66" s="9"/>
      <c r="F66" s="9"/>
      <c r="G66" s="9"/>
      <c r="I66" t="s">
        <v>818</v>
      </c>
      <c r="J66" t="s">
        <v>818</v>
      </c>
      <c r="K66" t="s">
        <v>818</v>
      </c>
      <c r="L66" t="s">
        <v>818</v>
      </c>
      <c r="M66" t="s">
        <v>818</v>
      </c>
      <c r="N66" t="s">
        <v>818</v>
      </c>
      <c r="O66" t="s">
        <v>818</v>
      </c>
      <c r="P66" t="s">
        <v>818</v>
      </c>
      <c r="Q66" t="s">
        <v>818</v>
      </c>
      <c r="R66" t="s">
        <v>818</v>
      </c>
      <c r="S66" t="s">
        <v>818</v>
      </c>
      <c r="T66" t="s">
        <v>818</v>
      </c>
      <c r="U66" t="s">
        <v>818</v>
      </c>
      <c r="V66" t="s">
        <v>818</v>
      </c>
      <c r="W66" t="s">
        <v>818</v>
      </c>
      <c r="X66" t="s">
        <v>818</v>
      </c>
      <c r="Y66" t="s">
        <v>697</v>
      </c>
      <c r="Z66" t="s">
        <v>818</v>
      </c>
      <c r="AA66" t="s">
        <v>818</v>
      </c>
      <c r="AB66" t="s">
        <v>818</v>
      </c>
      <c r="AC66" t="s">
        <v>818</v>
      </c>
      <c r="AD66" t="s">
        <v>818</v>
      </c>
      <c r="AE66" t="s">
        <v>818</v>
      </c>
      <c r="AF66" t="s">
        <v>818</v>
      </c>
      <c r="AG66" t="s">
        <v>818</v>
      </c>
      <c r="AH66" t="s">
        <v>818</v>
      </c>
      <c r="AI66" t="s">
        <v>818</v>
      </c>
      <c r="AJ66" t="s">
        <v>818</v>
      </c>
      <c r="AK66" t="s">
        <v>818</v>
      </c>
      <c r="AL66" t="s">
        <v>818</v>
      </c>
      <c r="AM66" t="s">
        <v>818</v>
      </c>
      <c r="AN66" t="s">
        <v>818</v>
      </c>
      <c r="AO66" t="s">
        <v>818</v>
      </c>
      <c r="AP66" t="s">
        <v>818</v>
      </c>
      <c r="AQ66" t="s">
        <v>818</v>
      </c>
      <c r="AR66" t="s">
        <v>818</v>
      </c>
      <c r="AS66" t="s">
        <v>818</v>
      </c>
      <c r="AT66" t="s">
        <v>818</v>
      </c>
      <c r="AU66" t="s">
        <v>818</v>
      </c>
      <c r="AV66" t="s">
        <v>818</v>
      </c>
      <c r="AW66" t="s">
        <v>818</v>
      </c>
      <c r="AX66" t="s">
        <v>818</v>
      </c>
      <c r="AY66" t="s">
        <v>818</v>
      </c>
      <c r="AZ66" t="s">
        <v>818</v>
      </c>
      <c r="BA66" t="s">
        <v>818</v>
      </c>
      <c r="BB66" t="s">
        <v>818</v>
      </c>
      <c r="BC66" t="s">
        <v>818</v>
      </c>
      <c r="BD66" t="s">
        <v>818</v>
      </c>
    </row>
    <row r="67" spans="1:56" x14ac:dyDescent="0.35">
      <c r="A67" t="s">
        <v>695</v>
      </c>
      <c r="C67" t="s">
        <v>696</v>
      </c>
      <c r="E67" s="9"/>
      <c r="F67" s="9"/>
      <c r="G67" s="9"/>
      <c r="I67" t="s">
        <v>818</v>
      </c>
      <c r="J67" t="s">
        <v>818</v>
      </c>
      <c r="K67" t="s">
        <v>818</v>
      </c>
      <c r="L67" t="s">
        <v>818</v>
      </c>
      <c r="M67" t="s">
        <v>818</v>
      </c>
      <c r="N67" t="s">
        <v>818</v>
      </c>
      <c r="O67" t="s">
        <v>818</v>
      </c>
      <c r="P67" t="s">
        <v>818</v>
      </c>
      <c r="Q67" t="s">
        <v>818</v>
      </c>
      <c r="R67" t="s">
        <v>818</v>
      </c>
      <c r="S67" t="s">
        <v>818</v>
      </c>
      <c r="T67" t="s">
        <v>818</v>
      </c>
      <c r="U67" t="s">
        <v>818</v>
      </c>
      <c r="V67" t="s">
        <v>818</v>
      </c>
      <c r="W67" t="s">
        <v>818</v>
      </c>
      <c r="X67" t="s">
        <v>818</v>
      </c>
      <c r="Y67" t="s">
        <v>700</v>
      </c>
      <c r="Z67" t="s">
        <v>818</v>
      </c>
      <c r="AA67" t="s">
        <v>818</v>
      </c>
      <c r="AB67" t="s">
        <v>818</v>
      </c>
      <c r="AC67" t="s">
        <v>818</v>
      </c>
      <c r="AD67" t="s">
        <v>818</v>
      </c>
      <c r="AE67" t="s">
        <v>818</v>
      </c>
      <c r="AF67" t="s">
        <v>818</v>
      </c>
      <c r="AG67" t="s">
        <v>818</v>
      </c>
      <c r="AH67" t="s">
        <v>818</v>
      </c>
      <c r="AI67" t="s">
        <v>818</v>
      </c>
      <c r="AJ67" t="s">
        <v>818</v>
      </c>
      <c r="AK67" t="s">
        <v>818</v>
      </c>
      <c r="AL67" t="s">
        <v>818</v>
      </c>
      <c r="AM67" t="s">
        <v>818</v>
      </c>
      <c r="AN67" t="s">
        <v>818</v>
      </c>
      <c r="AO67" t="s">
        <v>818</v>
      </c>
      <c r="AP67" t="s">
        <v>818</v>
      </c>
      <c r="AQ67" t="s">
        <v>818</v>
      </c>
      <c r="AR67" t="s">
        <v>818</v>
      </c>
      <c r="AS67" t="s">
        <v>818</v>
      </c>
      <c r="AT67" t="s">
        <v>818</v>
      </c>
      <c r="AU67" t="s">
        <v>818</v>
      </c>
      <c r="AV67" t="s">
        <v>818</v>
      </c>
      <c r="AW67" t="s">
        <v>818</v>
      </c>
      <c r="AX67" t="s">
        <v>818</v>
      </c>
      <c r="AY67" t="s">
        <v>818</v>
      </c>
      <c r="AZ67" t="s">
        <v>818</v>
      </c>
      <c r="BA67" t="s">
        <v>818</v>
      </c>
      <c r="BB67" t="s">
        <v>818</v>
      </c>
      <c r="BC67" t="s">
        <v>818</v>
      </c>
      <c r="BD67" t="s">
        <v>818</v>
      </c>
    </row>
    <row r="68" spans="1:56" x14ac:dyDescent="0.35">
      <c r="A68" t="s">
        <v>698</v>
      </c>
      <c r="C68" t="s">
        <v>699</v>
      </c>
      <c r="E68" s="9"/>
      <c r="F68" s="9"/>
      <c r="G68" s="9"/>
      <c r="I68" t="s">
        <v>818</v>
      </c>
      <c r="J68" t="s">
        <v>818</v>
      </c>
      <c r="K68" t="s">
        <v>818</v>
      </c>
      <c r="L68" t="s">
        <v>818</v>
      </c>
      <c r="M68" t="s">
        <v>818</v>
      </c>
      <c r="N68" t="s">
        <v>818</v>
      </c>
      <c r="O68" t="s">
        <v>818</v>
      </c>
      <c r="P68" t="s">
        <v>818</v>
      </c>
      <c r="Q68" t="s">
        <v>818</v>
      </c>
      <c r="R68" t="s">
        <v>818</v>
      </c>
      <c r="S68" t="s">
        <v>818</v>
      </c>
      <c r="T68" t="s">
        <v>818</v>
      </c>
      <c r="U68" t="s">
        <v>818</v>
      </c>
      <c r="V68" t="s">
        <v>818</v>
      </c>
      <c r="W68" t="s">
        <v>818</v>
      </c>
      <c r="X68" t="s">
        <v>818</v>
      </c>
      <c r="Y68" t="s">
        <v>703</v>
      </c>
      <c r="Z68" t="s">
        <v>818</v>
      </c>
      <c r="AA68" t="s">
        <v>818</v>
      </c>
      <c r="AB68" t="s">
        <v>818</v>
      </c>
      <c r="AC68" t="s">
        <v>818</v>
      </c>
      <c r="AD68" t="s">
        <v>818</v>
      </c>
      <c r="AE68" t="s">
        <v>818</v>
      </c>
      <c r="AF68" t="s">
        <v>818</v>
      </c>
      <c r="AG68" t="s">
        <v>818</v>
      </c>
      <c r="AH68" t="s">
        <v>818</v>
      </c>
      <c r="AI68" t="s">
        <v>818</v>
      </c>
      <c r="AJ68" t="s">
        <v>818</v>
      </c>
      <c r="AK68" t="s">
        <v>818</v>
      </c>
      <c r="AL68" t="s">
        <v>818</v>
      </c>
      <c r="AM68" t="s">
        <v>818</v>
      </c>
      <c r="AN68" t="s">
        <v>818</v>
      </c>
      <c r="AO68" t="s">
        <v>818</v>
      </c>
      <c r="AP68" t="s">
        <v>818</v>
      </c>
      <c r="AQ68" t="s">
        <v>818</v>
      </c>
      <c r="AR68" t="s">
        <v>818</v>
      </c>
      <c r="AS68" t="s">
        <v>818</v>
      </c>
      <c r="AT68" t="s">
        <v>818</v>
      </c>
      <c r="AU68" t="s">
        <v>818</v>
      </c>
      <c r="AV68" t="s">
        <v>818</v>
      </c>
      <c r="AW68" t="s">
        <v>818</v>
      </c>
      <c r="AX68" t="s">
        <v>818</v>
      </c>
      <c r="AY68" t="s">
        <v>818</v>
      </c>
      <c r="AZ68" t="s">
        <v>818</v>
      </c>
      <c r="BA68" t="s">
        <v>818</v>
      </c>
      <c r="BB68" t="s">
        <v>818</v>
      </c>
      <c r="BC68" t="s">
        <v>818</v>
      </c>
      <c r="BD68" t="s">
        <v>818</v>
      </c>
    </row>
    <row r="69" spans="1:56" x14ac:dyDescent="0.35">
      <c r="A69" t="s">
        <v>701</v>
      </c>
      <c r="C69" t="s">
        <v>702</v>
      </c>
      <c r="E69" s="9"/>
      <c r="F69" s="9"/>
      <c r="G69" s="9"/>
      <c r="I69" t="s">
        <v>818</v>
      </c>
      <c r="J69" t="s">
        <v>818</v>
      </c>
      <c r="K69" t="s">
        <v>818</v>
      </c>
      <c r="L69" t="s">
        <v>818</v>
      </c>
      <c r="M69" t="s">
        <v>818</v>
      </c>
      <c r="N69" t="s">
        <v>818</v>
      </c>
      <c r="O69" t="s">
        <v>818</v>
      </c>
      <c r="P69" t="s">
        <v>818</v>
      </c>
      <c r="Q69" t="s">
        <v>818</v>
      </c>
      <c r="R69" t="s">
        <v>818</v>
      </c>
      <c r="S69" t="s">
        <v>818</v>
      </c>
      <c r="T69" t="s">
        <v>818</v>
      </c>
      <c r="U69" t="s">
        <v>818</v>
      </c>
      <c r="V69" t="s">
        <v>818</v>
      </c>
      <c r="W69" t="s">
        <v>818</v>
      </c>
      <c r="X69" t="s">
        <v>818</v>
      </c>
      <c r="Y69" t="s">
        <v>706</v>
      </c>
      <c r="Z69" t="s">
        <v>818</v>
      </c>
      <c r="AA69" t="s">
        <v>818</v>
      </c>
      <c r="AB69" t="s">
        <v>818</v>
      </c>
      <c r="AC69" t="s">
        <v>818</v>
      </c>
      <c r="AD69" t="s">
        <v>818</v>
      </c>
      <c r="AE69" t="s">
        <v>818</v>
      </c>
      <c r="AF69" t="s">
        <v>818</v>
      </c>
      <c r="AG69" t="s">
        <v>818</v>
      </c>
      <c r="AH69" t="s">
        <v>818</v>
      </c>
      <c r="AI69" t="s">
        <v>818</v>
      </c>
      <c r="AJ69" t="s">
        <v>818</v>
      </c>
      <c r="AK69" t="s">
        <v>818</v>
      </c>
      <c r="AL69" t="s">
        <v>818</v>
      </c>
      <c r="AM69" t="s">
        <v>818</v>
      </c>
      <c r="AN69" t="s">
        <v>818</v>
      </c>
      <c r="AO69" t="s">
        <v>818</v>
      </c>
      <c r="AP69" t="s">
        <v>818</v>
      </c>
      <c r="AQ69" t="s">
        <v>818</v>
      </c>
      <c r="AR69" t="s">
        <v>818</v>
      </c>
      <c r="AS69" t="s">
        <v>818</v>
      </c>
      <c r="AT69" t="s">
        <v>818</v>
      </c>
      <c r="AU69" t="s">
        <v>818</v>
      </c>
      <c r="AV69" t="s">
        <v>818</v>
      </c>
      <c r="AW69" t="s">
        <v>818</v>
      </c>
      <c r="AX69" t="s">
        <v>818</v>
      </c>
      <c r="AY69" t="s">
        <v>818</v>
      </c>
      <c r="AZ69" t="s">
        <v>818</v>
      </c>
      <c r="BA69" t="s">
        <v>818</v>
      </c>
      <c r="BB69" t="s">
        <v>818</v>
      </c>
      <c r="BC69" t="s">
        <v>818</v>
      </c>
      <c r="BD69" t="s">
        <v>818</v>
      </c>
    </row>
    <row r="70" spans="1:56" x14ac:dyDescent="0.35">
      <c r="A70" t="s">
        <v>704</v>
      </c>
      <c r="C70" t="s">
        <v>705</v>
      </c>
      <c r="I70" t="s">
        <v>818</v>
      </c>
      <c r="J70" t="s">
        <v>818</v>
      </c>
      <c r="K70" t="s">
        <v>818</v>
      </c>
      <c r="L70" t="s">
        <v>818</v>
      </c>
      <c r="M70" t="s">
        <v>818</v>
      </c>
      <c r="N70" t="s">
        <v>818</v>
      </c>
      <c r="O70" t="s">
        <v>818</v>
      </c>
      <c r="P70" t="s">
        <v>818</v>
      </c>
      <c r="Q70" t="s">
        <v>818</v>
      </c>
      <c r="R70" t="s">
        <v>818</v>
      </c>
      <c r="S70" t="s">
        <v>818</v>
      </c>
      <c r="T70" t="s">
        <v>818</v>
      </c>
      <c r="U70" t="s">
        <v>818</v>
      </c>
      <c r="V70" t="s">
        <v>818</v>
      </c>
      <c r="W70" t="s">
        <v>818</v>
      </c>
      <c r="X70" t="s">
        <v>818</v>
      </c>
      <c r="Y70" t="s">
        <v>709</v>
      </c>
      <c r="Z70" t="s">
        <v>818</v>
      </c>
      <c r="AA70" t="s">
        <v>818</v>
      </c>
      <c r="AB70" t="s">
        <v>818</v>
      </c>
      <c r="AC70" t="s">
        <v>818</v>
      </c>
      <c r="AD70" t="s">
        <v>818</v>
      </c>
      <c r="AE70" t="s">
        <v>818</v>
      </c>
      <c r="AF70" t="s">
        <v>818</v>
      </c>
      <c r="AG70" t="s">
        <v>818</v>
      </c>
      <c r="AH70" t="s">
        <v>818</v>
      </c>
      <c r="AI70" t="s">
        <v>818</v>
      </c>
      <c r="AJ70" t="s">
        <v>818</v>
      </c>
      <c r="AK70" t="s">
        <v>818</v>
      </c>
      <c r="AL70" t="s">
        <v>818</v>
      </c>
      <c r="AM70" t="s">
        <v>818</v>
      </c>
      <c r="AN70" t="s">
        <v>818</v>
      </c>
      <c r="AO70" t="s">
        <v>818</v>
      </c>
      <c r="AP70" t="s">
        <v>818</v>
      </c>
      <c r="AQ70" t="s">
        <v>818</v>
      </c>
      <c r="AR70" t="s">
        <v>818</v>
      </c>
      <c r="AS70" t="s">
        <v>818</v>
      </c>
      <c r="AT70" t="s">
        <v>818</v>
      </c>
      <c r="AU70" t="s">
        <v>818</v>
      </c>
      <c r="AV70" t="s">
        <v>818</v>
      </c>
      <c r="AW70" t="s">
        <v>818</v>
      </c>
      <c r="AX70" t="s">
        <v>818</v>
      </c>
      <c r="AY70" t="s">
        <v>818</v>
      </c>
      <c r="AZ70" t="s">
        <v>818</v>
      </c>
      <c r="BA70" t="s">
        <v>818</v>
      </c>
      <c r="BB70" t="s">
        <v>818</v>
      </c>
      <c r="BC70" t="s">
        <v>818</v>
      </c>
      <c r="BD70" t="s">
        <v>818</v>
      </c>
    </row>
    <row r="71" spans="1:56" x14ac:dyDescent="0.35">
      <c r="A71" t="s">
        <v>707</v>
      </c>
      <c r="C71" t="s">
        <v>708</v>
      </c>
      <c r="I71" t="s">
        <v>818</v>
      </c>
      <c r="J71" t="s">
        <v>818</v>
      </c>
      <c r="K71" t="s">
        <v>818</v>
      </c>
      <c r="L71" t="s">
        <v>818</v>
      </c>
      <c r="M71" t="s">
        <v>818</v>
      </c>
      <c r="N71" t="s">
        <v>818</v>
      </c>
      <c r="O71" t="s">
        <v>818</v>
      </c>
      <c r="P71" t="s">
        <v>818</v>
      </c>
      <c r="Q71" t="s">
        <v>818</v>
      </c>
      <c r="R71" t="s">
        <v>818</v>
      </c>
      <c r="S71" t="s">
        <v>818</v>
      </c>
      <c r="T71" t="s">
        <v>818</v>
      </c>
      <c r="U71" t="s">
        <v>818</v>
      </c>
      <c r="V71" t="s">
        <v>818</v>
      </c>
      <c r="W71" t="s">
        <v>818</v>
      </c>
      <c r="X71" t="s">
        <v>818</v>
      </c>
      <c r="Y71" t="s">
        <v>712</v>
      </c>
      <c r="Z71" t="s">
        <v>818</v>
      </c>
      <c r="AA71" t="s">
        <v>818</v>
      </c>
      <c r="AB71" t="s">
        <v>818</v>
      </c>
      <c r="AC71" t="s">
        <v>818</v>
      </c>
      <c r="AD71" t="s">
        <v>818</v>
      </c>
      <c r="AE71" t="s">
        <v>818</v>
      </c>
      <c r="AF71" t="s">
        <v>818</v>
      </c>
      <c r="AG71" t="s">
        <v>818</v>
      </c>
      <c r="AH71" t="s">
        <v>818</v>
      </c>
      <c r="AI71" t="s">
        <v>818</v>
      </c>
      <c r="AJ71" t="s">
        <v>818</v>
      </c>
      <c r="AK71" t="s">
        <v>818</v>
      </c>
      <c r="AL71" t="s">
        <v>818</v>
      </c>
      <c r="AM71" t="s">
        <v>818</v>
      </c>
      <c r="AN71" t="s">
        <v>818</v>
      </c>
      <c r="AO71" t="s">
        <v>818</v>
      </c>
      <c r="AP71" t="s">
        <v>818</v>
      </c>
      <c r="AQ71" t="s">
        <v>818</v>
      </c>
      <c r="AR71" t="s">
        <v>818</v>
      </c>
      <c r="AS71" t="s">
        <v>818</v>
      </c>
      <c r="AT71" t="s">
        <v>818</v>
      </c>
      <c r="AU71" t="s">
        <v>818</v>
      </c>
      <c r="AV71" t="s">
        <v>818</v>
      </c>
      <c r="AW71" t="s">
        <v>818</v>
      </c>
      <c r="AX71" t="s">
        <v>818</v>
      </c>
      <c r="AY71" t="s">
        <v>818</v>
      </c>
      <c r="AZ71" t="s">
        <v>818</v>
      </c>
      <c r="BA71" t="s">
        <v>818</v>
      </c>
      <c r="BB71" t="s">
        <v>818</v>
      </c>
      <c r="BC71" t="s">
        <v>818</v>
      </c>
      <c r="BD71" t="s">
        <v>818</v>
      </c>
    </row>
    <row r="72" spans="1:56" x14ac:dyDescent="0.35">
      <c r="A72" t="s">
        <v>710</v>
      </c>
      <c r="C72" t="s">
        <v>711</v>
      </c>
      <c r="I72" t="s">
        <v>818</v>
      </c>
      <c r="J72" t="s">
        <v>818</v>
      </c>
      <c r="K72" t="s">
        <v>818</v>
      </c>
      <c r="L72" t="s">
        <v>818</v>
      </c>
      <c r="M72" t="s">
        <v>818</v>
      </c>
      <c r="N72" t="s">
        <v>818</v>
      </c>
      <c r="O72" t="s">
        <v>818</v>
      </c>
      <c r="P72" t="s">
        <v>818</v>
      </c>
      <c r="Q72" t="s">
        <v>818</v>
      </c>
      <c r="R72" t="s">
        <v>818</v>
      </c>
      <c r="S72" t="s">
        <v>818</v>
      </c>
      <c r="T72" t="s">
        <v>818</v>
      </c>
      <c r="U72" t="s">
        <v>818</v>
      </c>
      <c r="V72" t="s">
        <v>818</v>
      </c>
      <c r="W72" t="s">
        <v>818</v>
      </c>
      <c r="X72" t="s">
        <v>818</v>
      </c>
      <c r="Y72" t="s">
        <v>715</v>
      </c>
      <c r="Z72" t="s">
        <v>818</v>
      </c>
      <c r="AA72" t="s">
        <v>818</v>
      </c>
      <c r="AB72" t="s">
        <v>818</v>
      </c>
      <c r="AC72" t="s">
        <v>818</v>
      </c>
      <c r="AD72" t="s">
        <v>818</v>
      </c>
      <c r="AE72" t="s">
        <v>818</v>
      </c>
      <c r="AF72" t="s">
        <v>818</v>
      </c>
      <c r="AG72" t="s">
        <v>818</v>
      </c>
      <c r="AH72" t="s">
        <v>818</v>
      </c>
      <c r="AI72" t="s">
        <v>818</v>
      </c>
      <c r="AJ72" t="s">
        <v>818</v>
      </c>
      <c r="AK72" t="s">
        <v>818</v>
      </c>
      <c r="AL72" t="s">
        <v>818</v>
      </c>
      <c r="AM72" t="s">
        <v>818</v>
      </c>
      <c r="AN72" t="s">
        <v>818</v>
      </c>
      <c r="AO72" t="s">
        <v>818</v>
      </c>
      <c r="AP72" t="s">
        <v>818</v>
      </c>
      <c r="AQ72" t="s">
        <v>818</v>
      </c>
      <c r="AR72" t="s">
        <v>818</v>
      </c>
      <c r="AS72" t="s">
        <v>818</v>
      </c>
      <c r="AT72" t="s">
        <v>818</v>
      </c>
      <c r="AU72" t="s">
        <v>818</v>
      </c>
      <c r="AV72" t="s">
        <v>818</v>
      </c>
      <c r="AW72" t="s">
        <v>818</v>
      </c>
      <c r="AX72" t="s">
        <v>818</v>
      </c>
      <c r="AY72" t="s">
        <v>818</v>
      </c>
      <c r="AZ72" t="s">
        <v>818</v>
      </c>
      <c r="BA72" t="s">
        <v>818</v>
      </c>
      <c r="BB72" t="s">
        <v>818</v>
      </c>
      <c r="BC72" t="s">
        <v>818</v>
      </c>
      <c r="BD72" t="s">
        <v>818</v>
      </c>
    </row>
    <row r="73" spans="1:56" x14ac:dyDescent="0.35">
      <c r="A73" t="s">
        <v>713</v>
      </c>
      <c r="C73" t="s">
        <v>714</v>
      </c>
      <c r="I73" t="s">
        <v>818</v>
      </c>
      <c r="J73" t="s">
        <v>818</v>
      </c>
      <c r="K73" t="s">
        <v>818</v>
      </c>
      <c r="L73" t="s">
        <v>818</v>
      </c>
      <c r="M73" t="s">
        <v>818</v>
      </c>
      <c r="N73" t="s">
        <v>818</v>
      </c>
      <c r="O73" t="s">
        <v>818</v>
      </c>
      <c r="P73" t="s">
        <v>818</v>
      </c>
      <c r="Q73" t="s">
        <v>818</v>
      </c>
      <c r="R73" t="s">
        <v>818</v>
      </c>
      <c r="S73" t="s">
        <v>818</v>
      </c>
      <c r="T73" t="s">
        <v>818</v>
      </c>
      <c r="U73" t="s">
        <v>818</v>
      </c>
      <c r="V73" t="s">
        <v>818</v>
      </c>
      <c r="W73" t="s">
        <v>818</v>
      </c>
      <c r="X73" t="s">
        <v>818</v>
      </c>
      <c r="Y73" t="s">
        <v>718</v>
      </c>
      <c r="Z73" t="s">
        <v>818</v>
      </c>
      <c r="AA73" t="s">
        <v>818</v>
      </c>
      <c r="AB73" t="s">
        <v>818</v>
      </c>
      <c r="AC73" t="s">
        <v>818</v>
      </c>
      <c r="AD73" t="s">
        <v>818</v>
      </c>
      <c r="AE73" t="s">
        <v>818</v>
      </c>
      <c r="AF73" t="s">
        <v>818</v>
      </c>
      <c r="AG73" t="s">
        <v>818</v>
      </c>
      <c r="AH73" t="s">
        <v>818</v>
      </c>
      <c r="AI73" t="s">
        <v>818</v>
      </c>
      <c r="AJ73" t="s">
        <v>818</v>
      </c>
      <c r="AK73" t="s">
        <v>818</v>
      </c>
      <c r="AL73" t="s">
        <v>818</v>
      </c>
      <c r="AM73" t="s">
        <v>818</v>
      </c>
      <c r="AN73" t="s">
        <v>818</v>
      </c>
      <c r="AO73" t="s">
        <v>818</v>
      </c>
      <c r="AP73" t="s">
        <v>818</v>
      </c>
      <c r="AQ73" t="s">
        <v>818</v>
      </c>
      <c r="AR73" t="s">
        <v>818</v>
      </c>
      <c r="AS73" t="s">
        <v>818</v>
      </c>
      <c r="AT73" t="s">
        <v>818</v>
      </c>
      <c r="AU73" t="s">
        <v>818</v>
      </c>
      <c r="AV73" t="s">
        <v>818</v>
      </c>
      <c r="AW73" t="s">
        <v>818</v>
      </c>
      <c r="AX73" t="s">
        <v>818</v>
      </c>
      <c r="AY73" t="s">
        <v>818</v>
      </c>
      <c r="AZ73" t="s">
        <v>818</v>
      </c>
      <c r="BA73" t="s">
        <v>818</v>
      </c>
      <c r="BB73" t="s">
        <v>818</v>
      </c>
      <c r="BC73" t="s">
        <v>818</v>
      </c>
      <c r="BD73" t="s">
        <v>818</v>
      </c>
    </row>
    <row r="74" spans="1:56" x14ac:dyDescent="0.35">
      <c r="A74" t="s">
        <v>716</v>
      </c>
      <c r="C74" t="s">
        <v>717</v>
      </c>
      <c r="I74" t="s">
        <v>818</v>
      </c>
      <c r="J74" t="s">
        <v>818</v>
      </c>
      <c r="K74" t="s">
        <v>818</v>
      </c>
      <c r="L74" t="s">
        <v>818</v>
      </c>
      <c r="M74" t="s">
        <v>818</v>
      </c>
      <c r="N74" t="s">
        <v>818</v>
      </c>
      <c r="O74" t="s">
        <v>818</v>
      </c>
      <c r="P74" t="s">
        <v>818</v>
      </c>
      <c r="Q74" t="s">
        <v>818</v>
      </c>
      <c r="R74" t="s">
        <v>818</v>
      </c>
      <c r="S74" t="s">
        <v>818</v>
      </c>
      <c r="T74" t="s">
        <v>818</v>
      </c>
      <c r="U74" t="s">
        <v>818</v>
      </c>
      <c r="V74" t="s">
        <v>818</v>
      </c>
      <c r="W74" t="s">
        <v>818</v>
      </c>
      <c r="X74" t="s">
        <v>818</v>
      </c>
      <c r="Y74" t="s">
        <v>818</v>
      </c>
      <c r="Z74" t="s">
        <v>818</v>
      </c>
      <c r="AA74" t="s">
        <v>818</v>
      </c>
      <c r="AB74" t="s">
        <v>818</v>
      </c>
      <c r="AC74" t="s">
        <v>818</v>
      </c>
      <c r="AD74" t="s">
        <v>818</v>
      </c>
      <c r="AE74" t="s">
        <v>818</v>
      </c>
      <c r="AF74" t="s">
        <v>818</v>
      </c>
      <c r="AG74" t="s">
        <v>818</v>
      </c>
      <c r="AH74" t="s">
        <v>818</v>
      </c>
      <c r="AI74" t="s">
        <v>818</v>
      </c>
      <c r="AJ74" t="s">
        <v>818</v>
      </c>
      <c r="AK74" t="s">
        <v>818</v>
      </c>
      <c r="AL74" t="s">
        <v>818</v>
      </c>
      <c r="AM74" t="s">
        <v>818</v>
      </c>
      <c r="AN74" t="s">
        <v>818</v>
      </c>
      <c r="AO74" t="s">
        <v>818</v>
      </c>
      <c r="AP74" t="s">
        <v>818</v>
      </c>
      <c r="AQ74" t="s">
        <v>818</v>
      </c>
      <c r="AR74" t="s">
        <v>818</v>
      </c>
      <c r="AS74" t="s">
        <v>818</v>
      </c>
      <c r="AT74" t="s">
        <v>818</v>
      </c>
      <c r="AU74" t="s">
        <v>818</v>
      </c>
      <c r="AV74" t="s">
        <v>818</v>
      </c>
      <c r="AW74" t="s">
        <v>818</v>
      </c>
      <c r="AX74" t="s">
        <v>818</v>
      </c>
      <c r="AY74" t="s">
        <v>818</v>
      </c>
      <c r="AZ74" t="s">
        <v>818</v>
      </c>
      <c r="BA74" t="s">
        <v>818</v>
      </c>
      <c r="BB74" t="s">
        <v>818</v>
      </c>
      <c r="BC74" t="s">
        <v>818</v>
      </c>
      <c r="BD74" t="s">
        <v>818</v>
      </c>
    </row>
    <row r="75" spans="1:56" x14ac:dyDescent="0.35">
      <c r="A75" t="s">
        <v>719</v>
      </c>
      <c r="C75" t="s">
        <v>720</v>
      </c>
    </row>
    <row r="76" spans="1:56" x14ac:dyDescent="0.35">
      <c r="A76" t="s">
        <v>721</v>
      </c>
      <c r="C76" t="s">
        <v>722</v>
      </c>
    </row>
    <row r="77" spans="1:56" x14ac:dyDescent="0.35">
      <c r="A77" t="s">
        <v>723</v>
      </c>
      <c r="C77" t="s">
        <v>724</v>
      </c>
    </row>
    <row r="78" spans="1:56" x14ac:dyDescent="0.35">
      <c r="A78" t="s">
        <v>725</v>
      </c>
      <c r="C78" t="s">
        <v>726</v>
      </c>
    </row>
    <row r="79" spans="1:56" x14ac:dyDescent="0.35">
      <c r="A79" t="s">
        <v>727</v>
      </c>
      <c r="C79" t="s">
        <v>728</v>
      </c>
    </row>
    <row r="80" spans="1:56" x14ac:dyDescent="0.35">
      <c r="A80" t="s">
        <v>729</v>
      </c>
      <c r="C80" t="s">
        <v>730</v>
      </c>
    </row>
    <row r="81" spans="1:3" x14ac:dyDescent="0.35">
      <c r="A81" t="s">
        <v>731</v>
      </c>
      <c r="C81" t="s">
        <v>732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2"/>
  <sheetViews>
    <sheetView workbookViewId="0">
      <selection activeCell="F1" sqref="F1"/>
    </sheetView>
  </sheetViews>
  <sheetFormatPr defaultRowHeight="14.5" x14ac:dyDescent="0.35"/>
  <cols>
    <col min="1" max="1" width="20.453125" bestFit="1" customWidth="1"/>
    <col min="2" max="2" width="38.1796875" bestFit="1" customWidth="1"/>
    <col min="3" max="3" width="34.453125" bestFit="1" customWidth="1"/>
    <col min="4" max="4" width="28.453125" bestFit="1" customWidth="1"/>
    <col min="5" max="5" width="11" bestFit="1" customWidth="1"/>
  </cols>
  <sheetData>
    <row r="1" spans="1:5" x14ac:dyDescent="0.35">
      <c r="A1" s="7" t="s">
        <v>809</v>
      </c>
      <c r="B1" s="7" t="s">
        <v>810</v>
      </c>
      <c r="C1" s="7" t="s">
        <v>811</v>
      </c>
      <c r="D1" s="7" t="s">
        <v>812</v>
      </c>
      <c r="E1" s="7" t="s">
        <v>813</v>
      </c>
    </row>
    <row r="2" spans="1:5" x14ac:dyDescent="0.35">
      <c r="A2" s="7">
        <v>2</v>
      </c>
      <c r="B2" s="7">
        <v>40000</v>
      </c>
      <c r="C2" s="7">
        <v>9500</v>
      </c>
      <c r="D2" s="7">
        <v>20435</v>
      </c>
      <c r="E2" s="7">
        <v>20</v>
      </c>
    </row>
    <row r="3" spans="1:5" x14ac:dyDescent="0.35">
      <c r="A3" s="7">
        <v>6</v>
      </c>
      <c r="B3" s="7"/>
      <c r="C3" s="7"/>
      <c r="D3" s="7">
        <v>0</v>
      </c>
      <c r="E3" s="7">
        <v>20</v>
      </c>
    </row>
    <row r="4" spans="1:5" x14ac:dyDescent="0.35">
      <c r="A4" s="7">
        <v>12</v>
      </c>
      <c r="B4" s="7"/>
      <c r="C4" s="7"/>
      <c r="D4" s="7">
        <v>0</v>
      </c>
      <c r="E4" s="7">
        <v>20</v>
      </c>
    </row>
    <row r="5" spans="1:5" x14ac:dyDescent="0.35">
      <c r="A5" s="7">
        <v>15</v>
      </c>
      <c r="B5" s="7"/>
      <c r="C5" s="7"/>
      <c r="D5" s="7">
        <v>0</v>
      </c>
      <c r="E5" s="7">
        <v>20</v>
      </c>
    </row>
    <row r="6" spans="1:5" x14ac:dyDescent="0.35">
      <c r="A6" s="7">
        <v>20</v>
      </c>
      <c r="B6" s="7"/>
      <c r="C6" s="7"/>
      <c r="D6" s="7">
        <v>0</v>
      </c>
      <c r="E6" s="7">
        <v>20</v>
      </c>
    </row>
    <row r="7" spans="1:5" x14ac:dyDescent="0.35">
      <c r="A7" s="7">
        <v>22</v>
      </c>
      <c r="B7" s="7"/>
      <c r="C7" s="7"/>
      <c r="D7" s="7">
        <v>0</v>
      </c>
      <c r="E7" s="7">
        <v>20</v>
      </c>
    </row>
    <row r="8" spans="1:5" x14ac:dyDescent="0.35">
      <c r="A8" s="7">
        <v>24</v>
      </c>
      <c r="B8" s="7"/>
      <c r="C8" s="7"/>
      <c r="D8" s="7">
        <v>0</v>
      </c>
      <c r="E8" s="7">
        <v>20</v>
      </c>
    </row>
    <row r="9" spans="1:5" x14ac:dyDescent="0.35">
      <c r="A9" s="7">
        <v>28</v>
      </c>
      <c r="B9" s="7"/>
      <c r="C9" s="7"/>
      <c r="D9" s="7">
        <v>0</v>
      </c>
      <c r="E9" s="7">
        <v>20</v>
      </c>
    </row>
    <row r="10" spans="1:5" x14ac:dyDescent="0.35">
      <c r="A10" s="7">
        <v>29</v>
      </c>
      <c r="B10" s="7"/>
      <c r="C10" s="7"/>
      <c r="D10" s="7">
        <v>0</v>
      </c>
      <c r="E10" s="7">
        <v>20</v>
      </c>
    </row>
    <row r="11" spans="1:5" x14ac:dyDescent="0.35">
      <c r="A11" s="7">
        <v>30</v>
      </c>
      <c r="B11" s="7"/>
      <c r="C11" s="7"/>
      <c r="D11" s="7">
        <v>0</v>
      </c>
      <c r="E11" s="7">
        <v>20</v>
      </c>
    </row>
    <row r="12" spans="1:5" x14ac:dyDescent="0.35">
      <c r="A12" s="7">
        <v>42</v>
      </c>
      <c r="B12" s="7"/>
      <c r="C12" s="7"/>
      <c r="D12" s="7">
        <v>0</v>
      </c>
      <c r="E12" s="7">
        <v>20</v>
      </c>
    </row>
    <row r="13" spans="1:5" x14ac:dyDescent="0.35">
      <c r="A13" s="7">
        <v>51</v>
      </c>
      <c r="B13" s="7"/>
      <c r="C13" s="7"/>
      <c r="D13" s="7">
        <v>0</v>
      </c>
      <c r="E13" s="7">
        <v>20</v>
      </c>
    </row>
    <row r="14" spans="1:5" x14ac:dyDescent="0.35">
      <c r="A14" s="7">
        <v>54</v>
      </c>
      <c r="B14" s="7"/>
      <c r="C14" s="7"/>
      <c r="D14" s="7">
        <v>0</v>
      </c>
      <c r="E14" s="7">
        <v>20</v>
      </c>
    </row>
    <row r="15" spans="1:5" x14ac:dyDescent="0.35">
      <c r="A15" s="7">
        <v>60</v>
      </c>
      <c r="B15" s="7"/>
      <c r="C15" s="7"/>
      <c r="D15" s="7">
        <v>0</v>
      </c>
      <c r="E15" s="7">
        <v>20</v>
      </c>
    </row>
    <row r="16" spans="1:5" x14ac:dyDescent="0.35">
      <c r="A16" s="7">
        <v>69</v>
      </c>
      <c r="B16" s="7"/>
      <c r="C16" s="7"/>
      <c r="D16" s="7">
        <v>0</v>
      </c>
      <c r="E16" s="7">
        <v>20</v>
      </c>
    </row>
    <row r="17" spans="1:5" x14ac:dyDescent="0.35">
      <c r="A17" s="7">
        <v>70</v>
      </c>
      <c r="B17" s="7"/>
      <c r="C17" s="7"/>
      <c r="D17" s="7">
        <v>0</v>
      </c>
      <c r="E17" s="7">
        <v>20</v>
      </c>
    </row>
    <row r="18" spans="1:5" x14ac:dyDescent="0.35">
      <c r="A18" s="7">
        <v>78</v>
      </c>
      <c r="B18" s="7"/>
      <c r="C18" s="7"/>
      <c r="D18" s="7">
        <v>0</v>
      </c>
      <c r="E18" s="7">
        <v>20</v>
      </c>
    </row>
    <row r="19" spans="1:5" x14ac:dyDescent="0.35">
      <c r="A19" s="7">
        <v>80</v>
      </c>
      <c r="B19" s="7"/>
      <c r="C19" s="7"/>
      <c r="D19" s="7">
        <v>0</v>
      </c>
      <c r="E19" s="7">
        <v>20</v>
      </c>
    </row>
    <row r="20" spans="1:5" x14ac:dyDescent="0.35">
      <c r="A20" s="7">
        <v>81</v>
      </c>
      <c r="B20" s="7"/>
      <c r="C20" s="7"/>
      <c r="D20" s="7">
        <v>0</v>
      </c>
      <c r="E20" s="7">
        <v>20</v>
      </c>
    </row>
    <row r="21" spans="1:5" x14ac:dyDescent="0.35">
      <c r="A21" s="7">
        <v>93</v>
      </c>
      <c r="B21" s="7"/>
      <c r="C21" s="7"/>
      <c r="D21" s="7">
        <v>0</v>
      </c>
      <c r="E21" s="7">
        <v>20</v>
      </c>
    </row>
    <row r="22" spans="1:5" x14ac:dyDescent="0.35">
      <c r="A22" s="7">
        <v>94</v>
      </c>
      <c r="B22" s="7"/>
      <c r="C22" s="7"/>
      <c r="D22" s="7">
        <v>0</v>
      </c>
      <c r="E22" s="7">
        <v>20</v>
      </c>
    </row>
    <row r="23" spans="1:5" x14ac:dyDescent="0.35">
      <c r="A23" s="7">
        <v>99</v>
      </c>
      <c r="B23" s="7"/>
      <c r="C23" s="7"/>
      <c r="D23" s="7">
        <v>0</v>
      </c>
      <c r="E23" s="7">
        <v>20</v>
      </c>
    </row>
    <row r="24" spans="1:5" x14ac:dyDescent="0.35">
      <c r="A24" s="7">
        <v>122</v>
      </c>
      <c r="B24" s="7"/>
      <c r="C24" s="7"/>
      <c r="D24" s="7">
        <v>0</v>
      </c>
      <c r="E24" s="7">
        <v>20</v>
      </c>
    </row>
    <row r="25" spans="1:5" x14ac:dyDescent="0.35">
      <c r="A25" s="7">
        <v>123</v>
      </c>
      <c r="B25" s="7"/>
      <c r="C25" s="7"/>
      <c r="D25" s="7">
        <v>0</v>
      </c>
      <c r="E25" s="7">
        <v>20</v>
      </c>
    </row>
    <row r="26" spans="1:5" x14ac:dyDescent="0.35">
      <c r="A26" s="7">
        <v>134</v>
      </c>
      <c r="B26" s="7"/>
      <c r="C26" s="7"/>
      <c r="D26" s="7">
        <v>0</v>
      </c>
      <c r="E26" s="7">
        <v>20</v>
      </c>
    </row>
    <row r="27" spans="1:5" x14ac:dyDescent="0.35">
      <c r="A27" s="7">
        <v>135</v>
      </c>
      <c r="B27" s="7"/>
      <c r="C27" s="7"/>
      <c r="D27" s="7">
        <v>0</v>
      </c>
      <c r="E27" s="7">
        <v>20</v>
      </c>
    </row>
    <row r="28" spans="1:5" x14ac:dyDescent="0.35">
      <c r="A28" s="7">
        <v>146</v>
      </c>
      <c r="B28" s="7"/>
      <c r="C28" s="7"/>
      <c r="D28" s="7">
        <v>0</v>
      </c>
      <c r="E28" s="7">
        <v>20</v>
      </c>
    </row>
    <row r="29" spans="1:5" x14ac:dyDescent="0.35">
      <c r="A29" s="7">
        <v>152</v>
      </c>
      <c r="B29" s="7"/>
      <c r="C29" s="7"/>
      <c r="D29" s="7">
        <v>0</v>
      </c>
      <c r="E29" s="7">
        <v>20</v>
      </c>
    </row>
    <row r="30" spans="1:5" x14ac:dyDescent="0.35">
      <c r="A30" s="7">
        <v>153</v>
      </c>
      <c r="B30" s="7"/>
      <c r="C30" s="7"/>
      <c r="D30" s="7">
        <v>0</v>
      </c>
      <c r="E30" s="7">
        <v>20</v>
      </c>
    </row>
    <row r="31" spans="1:5" x14ac:dyDescent="0.35">
      <c r="A31" s="7">
        <v>156</v>
      </c>
      <c r="B31" s="7"/>
      <c r="C31" s="7"/>
      <c r="D31" s="7">
        <v>0</v>
      </c>
      <c r="E31" s="7">
        <v>20</v>
      </c>
    </row>
    <row r="32" spans="1:5" x14ac:dyDescent="0.35">
      <c r="A32" s="7">
        <v>164</v>
      </c>
      <c r="B32" s="7"/>
      <c r="C32" s="7"/>
      <c r="D32" s="7">
        <v>0</v>
      </c>
      <c r="E32" s="7">
        <v>20</v>
      </c>
    </row>
    <row r="33" spans="1:5" x14ac:dyDescent="0.35">
      <c r="A33" s="7">
        <v>166</v>
      </c>
      <c r="B33" s="7"/>
      <c r="C33" s="7"/>
      <c r="D33" s="7">
        <v>0</v>
      </c>
      <c r="E33" s="7">
        <v>20</v>
      </c>
    </row>
    <row r="34" spans="1:5" x14ac:dyDescent="0.35">
      <c r="A34" s="7">
        <v>168</v>
      </c>
      <c r="B34" s="7"/>
      <c r="C34" s="7"/>
      <c r="D34" s="7">
        <v>0</v>
      </c>
      <c r="E34" s="7">
        <v>20</v>
      </c>
    </row>
    <row r="35" spans="1:5" x14ac:dyDescent="0.35">
      <c r="A35" s="7">
        <v>174</v>
      </c>
      <c r="B35" s="7"/>
      <c r="C35" s="7"/>
      <c r="D35" s="7">
        <v>0</v>
      </c>
      <c r="E35" s="7">
        <v>20</v>
      </c>
    </row>
    <row r="36" spans="1:5" x14ac:dyDescent="0.35">
      <c r="A36" s="7">
        <v>175</v>
      </c>
      <c r="B36" s="7"/>
      <c r="C36" s="7"/>
      <c r="D36" s="7">
        <v>0</v>
      </c>
      <c r="E36" s="7">
        <v>20</v>
      </c>
    </row>
    <row r="37" spans="1:5" x14ac:dyDescent="0.35">
      <c r="A37" s="7">
        <v>177</v>
      </c>
      <c r="B37" s="7"/>
      <c r="C37" s="7"/>
      <c r="D37" s="7">
        <v>0</v>
      </c>
      <c r="E37" s="7">
        <v>20</v>
      </c>
    </row>
    <row r="38" spans="1:5" x14ac:dyDescent="0.35">
      <c r="A38" s="7">
        <v>187</v>
      </c>
      <c r="B38" s="7"/>
      <c r="C38" s="7"/>
      <c r="D38" s="7">
        <v>0</v>
      </c>
      <c r="E38" s="7">
        <v>20</v>
      </c>
    </row>
    <row r="39" spans="1:5" x14ac:dyDescent="0.35">
      <c r="A39" s="7">
        <v>188</v>
      </c>
      <c r="B39" s="7"/>
      <c r="C39" s="7"/>
      <c r="D39" s="7">
        <v>0</v>
      </c>
      <c r="E39" s="7">
        <v>20</v>
      </c>
    </row>
    <row r="40" spans="1:5" x14ac:dyDescent="0.35">
      <c r="A40" s="7">
        <v>189</v>
      </c>
      <c r="B40" s="7"/>
      <c r="C40" s="7"/>
      <c r="D40" s="7">
        <v>0</v>
      </c>
      <c r="E40" s="7">
        <v>20</v>
      </c>
    </row>
    <row r="41" spans="1:5" x14ac:dyDescent="0.35">
      <c r="A41">
        <v>192</v>
      </c>
      <c r="D41">
        <v>0</v>
      </c>
      <c r="E41">
        <v>20</v>
      </c>
    </row>
    <row r="42" spans="1:5" x14ac:dyDescent="0.35">
      <c r="A42">
        <v>200</v>
      </c>
      <c r="D42">
        <v>0</v>
      </c>
      <c r="E42">
        <v>20</v>
      </c>
    </row>
    <row r="43" spans="1:5" x14ac:dyDescent="0.35">
      <c r="A43">
        <v>211</v>
      </c>
      <c r="D43">
        <v>0</v>
      </c>
      <c r="E43">
        <v>20</v>
      </c>
    </row>
    <row r="44" spans="1:5" x14ac:dyDescent="0.35">
      <c r="A44">
        <v>213</v>
      </c>
      <c r="D44">
        <v>0</v>
      </c>
      <c r="E44">
        <v>20</v>
      </c>
    </row>
    <row r="45" spans="1:5" x14ac:dyDescent="0.35">
      <c r="A45">
        <v>216</v>
      </c>
      <c r="D45">
        <v>0</v>
      </c>
      <c r="E45">
        <v>20</v>
      </c>
    </row>
    <row r="46" spans="1:5" x14ac:dyDescent="0.35">
      <c r="A46">
        <v>228</v>
      </c>
      <c r="D46">
        <v>0</v>
      </c>
      <c r="E46">
        <v>20</v>
      </c>
    </row>
    <row r="47" spans="1:5" x14ac:dyDescent="0.35">
      <c r="A47">
        <v>244</v>
      </c>
      <c r="D47">
        <v>0</v>
      </c>
      <c r="E47">
        <v>20</v>
      </c>
    </row>
    <row r="48" spans="1:5" x14ac:dyDescent="0.35">
      <c r="A48">
        <v>247</v>
      </c>
      <c r="D48">
        <v>0</v>
      </c>
      <c r="E48">
        <v>20</v>
      </c>
    </row>
    <row r="49" spans="1:5" x14ac:dyDescent="0.35">
      <c r="A49">
        <v>249</v>
      </c>
      <c r="D49">
        <v>0</v>
      </c>
      <c r="E49">
        <v>20</v>
      </c>
    </row>
    <row r="50" spans="1:5" x14ac:dyDescent="0.35">
      <c r="A50">
        <v>253</v>
      </c>
      <c r="D50">
        <v>0</v>
      </c>
      <c r="E50">
        <v>20</v>
      </c>
    </row>
    <row r="51" spans="1:5" x14ac:dyDescent="0.35">
      <c r="A51">
        <v>260</v>
      </c>
      <c r="D51">
        <v>0</v>
      </c>
      <c r="E51">
        <v>20</v>
      </c>
    </row>
    <row r="52" spans="1:5" x14ac:dyDescent="0.35">
      <c r="A52">
        <v>267</v>
      </c>
      <c r="D52">
        <v>0</v>
      </c>
      <c r="E52">
        <v>20</v>
      </c>
    </row>
    <row r="53" spans="1:5" x14ac:dyDescent="0.35">
      <c r="A53">
        <v>270</v>
      </c>
      <c r="D53">
        <v>0</v>
      </c>
      <c r="E53">
        <v>20</v>
      </c>
    </row>
    <row r="54" spans="1:5" x14ac:dyDescent="0.35">
      <c r="A54">
        <v>283</v>
      </c>
      <c r="D54">
        <v>0</v>
      </c>
      <c r="E54">
        <v>20</v>
      </c>
    </row>
    <row r="55" spans="1:5" x14ac:dyDescent="0.35">
      <c r="A55">
        <v>296</v>
      </c>
      <c r="D55">
        <v>0</v>
      </c>
      <c r="E55">
        <v>20</v>
      </c>
    </row>
    <row r="56" spans="1:5" x14ac:dyDescent="0.35">
      <c r="A56">
        <v>297</v>
      </c>
      <c r="D56">
        <v>0</v>
      </c>
      <c r="E56">
        <v>20</v>
      </c>
    </row>
    <row r="57" spans="1:5" x14ac:dyDescent="0.35">
      <c r="A57">
        <v>299</v>
      </c>
      <c r="D57">
        <v>0</v>
      </c>
      <c r="E57">
        <v>20</v>
      </c>
    </row>
    <row r="58" spans="1:5" x14ac:dyDescent="0.35">
      <c r="A58">
        <v>316</v>
      </c>
      <c r="D58">
        <v>0</v>
      </c>
      <c r="E58">
        <v>20</v>
      </c>
    </row>
    <row r="59" spans="1:5" x14ac:dyDescent="0.35">
      <c r="A59">
        <v>319</v>
      </c>
      <c r="D59">
        <v>0</v>
      </c>
      <c r="E59">
        <v>20</v>
      </c>
    </row>
    <row r="60" spans="1:5" x14ac:dyDescent="0.35">
      <c r="A60">
        <v>321</v>
      </c>
      <c r="D60">
        <v>0</v>
      </c>
      <c r="E60">
        <v>20</v>
      </c>
    </row>
    <row r="61" spans="1:5" x14ac:dyDescent="0.35">
      <c r="A61">
        <v>333</v>
      </c>
      <c r="D61">
        <v>0</v>
      </c>
      <c r="E61">
        <v>20</v>
      </c>
    </row>
    <row r="62" spans="1:5" x14ac:dyDescent="0.35">
      <c r="A62">
        <v>334</v>
      </c>
      <c r="D62">
        <v>0</v>
      </c>
      <c r="E62">
        <v>20</v>
      </c>
    </row>
    <row r="63" spans="1:5" x14ac:dyDescent="0.35">
      <c r="A63">
        <v>341</v>
      </c>
      <c r="D63">
        <v>0</v>
      </c>
      <c r="E63">
        <v>20</v>
      </c>
    </row>
    <row r="64" spans="1:5" x14ac:dyDescent="0.35">
      <c r="A64">
        <v>342</v>
      </c>
      <c r="D64">
        <v>0</v>
      </c>
      <c r="E64">
        <v>20</v>
      </c>
    </row>
    <row r="65" spans="1:5" x14ac:dyDescent="0.35">
      <c r="A65">
        <v>344</v>
      </c>
      <c r="D65">
        <v>0</v>
      </c>
      <c r="E65">
        <v>20</v>
      </c>
    </row>
    <row r="66" spans="1:5" x14ac:dyDescent="0.35">
      <c r="A66">
        <v>356</v>
      </c>
      <c r="D66">
        <v>0</v>
      </c>
      <c r="E66">
        <v>20</v>
      </c>
    </row>
    <row r="67" spans="1:5" x14ac:dyDescent="0.35">
      <c r="A67">
        <v>359</v>
      </c>
      <c r="D67">
        <v>0</v>
      </c>
      <c r="E67">
        <v>20</v>
      </c>
    </row>
    <row r="68" spans="1:5" x14ac:dyDescent="0.35">
      <c r="A68">
        <v>374</v>
      </c>
      <c r="D68">
        <v>0</v>
      </c>
      <c r="E68">
        <v>20</v>
      </c>
    </row>
    <row r="69" spans="1:5" x14ac:dyDescent="0.35">
      <c r="A69">
        <v>379</v>
      </c>
      <c r="D69">
        <v>0</v>
      </c>
      <c r="E69">
        <v>20</v>
      </c>
    </row>
    <row r="70" spans="1:5" x14ac:dyDescent="0.35">
      <c r="A70">
        <v>384</v>
      </c>
      <c r="D70">
        <v>0</v>
      </c>
      <c r="E70">
        <v>20</v>
      </c>
    </row>
    <row r="71" spans="1:5" x14ac:dyDescent="0.35">
      <c r="A71">
        <v>385</v>
      </c>
      <c r="D71">
        <v>0</v>
      </c>
      <c r="E71">
        <v>20</v>
      </c>
    </row>
    <row r="72" spans="1:5" x14ac:dyDescent="0.35">
      <c r="A72">
        <v>389</v>
      </c>
      <c r="D72">
        <v>0</v>
      </c>
      <c r="E72">
        <v>20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2"/>
  <sheetViews>
    <sheetView workbookViewId="0">
      <selection activeCell="F1" sqref="F1"/>
    </sheetView>
  </sheetViews>
  <sheetFormatPr defaultRowHeight="14.5" x14ac:dyDescent="0.35"/>
  <cols>
    <col min="1" max="1" width="20.453125" bestFit="1" customWidth="1"/>
    <col min="2" max="2" width="38.1796875" bestFit="1" customWidth="1"/>
    <col min="3" max="3" width="34.1796875" bestFit="1" customWidth="1"/>
    <col min="4" max="4" width="28.1796875" bestFit="1" customWidth="1"/>
    <col min="5" max="5" width="11" bestFit="1" customWidth="1"/>
  </cols>
  <sheetData>
    <row r="1" spans="1:5" x14ac:dyDescent="0.35">
      <c r="A1" s="7" t="s">
        <v>809</v>
      </c>
      <c r="B1" s="7" t="s">
        <v>814</v>
      </c>
      <c r="C1" s="7" t="s">
        <v>815</v>
      </c>
      <c r="D1" s="7" t="s">
        <v>816</v>
      </c>
      <c r="E1" s="7" t="s">
        <v>813</v>
      </c>
    </row>
    <row r="2" spans="1:5" x14ac:dyDescent="0.35">
      <c r="A2" s="7">
        <v>2</v>
      </c>
      <c r="B2" s="7">
        <v>40000</v>
      </c>
      <c r="C2" s="7">
        <v>9500</v>
      </c>
      <c r="D2" s="7">
        <v>20435</v>
      </c>
      <c r="E2" s="7">
        <v>21</v>
      </c>
    </row>
    <row r="3" spans="1:5" x14ac:dyDescent="0.35">
      <c r="A3" s="7">
        <v>6</v>
      </c>
      <c r="B3" s="7"/>
      <c r="C3" s="7"/>
      <c r="D3" s="7">
        <v>0</v>
      </c>
      <c r="E3" s="7">
        <v>21</v>
      </c>
    </row>
    <row r="4" spans="1:5" x14ac:dyDescent="0.35">
      <c r="A4" s="7">
        <v>12</v>
      </c>
      <c r="B4" s="7"/>
      <c r="C4" s="7"/>
      <c r="D4" s="7">
        <v>0</v>
      </c>
      <c r="E4" s="7">
        <v>21</v>
      </c>
    </row>
    <row r="5" spans="1:5" x14ac:dyDescent="0.35">
      <c r="A5" s="7">
        <v>15</v>
      </c>
      <c r="B5" s="7"/>
      <c r="C5" s="7"/>
      <c r="D5" s="7">
        <v>0</v>
      </c>
      <c r="E5" s="7">
        <v>21</v>
      </c>
    </row>
    <row r="6" spans="1:5" x14ac:dyDescent="0.35">
      <c r="A6" s="7">
        <v>20</v>
      </c>
      <c r="B6" s="7"/>
      <c r="C6" s="7"/>
      <c r="D6" s="7">
        <v>0</v>
      </c>
      <c r="E6" s="7">
        <v>21</v>
      </c>
    </row>
    <row r="7" spans="1:5" x14ac:dyDescent="0.35">
      <c r="A7" s="7">
        <v>22</v>
      </c>
      <c r="B7" s="7"/>
      <c r="C7" s="7"/>
      <c r="D7" s="7">
        <v>0</v>
      </c>
      <c r="E7" s="7">
        <v>21</v>
      </c>
    </row>
    <row r="8" spans="1:5" x14ac:dyDescent="0.35">
      <c r="A8" s="7">
        <v>24</v>
      </c>
      <c r="B8" s="7"/>
      <c r="C8" s="7"/>
      <c r="D8" s="7">
        <v>0</v>
      </c>
      <c r="E8" s="7">
        <v>21</v>
      </c>
    </row>
    <row r="9" spans="1:5" x14ac:dyDescent="0.35">
      <c r="A9" s="7">
        <v>28</v>
      </c>
      <c r="B9" s="7"/>
      <c r="C9" s="7"/>
      <c r="D9" s="7">
        <v>0</v>
      </c>
      <c r="E9" s="7">
        <v>21</v>
      </c>
    </row>
    <row r="10" spans="1:5" x14ac:dyDescent="0.35">
      <c r="A10" s="7">
        <v>29</v>
      </c>
      <c r="B10" s="7"/>
      <c r="C10" s="7"/>
      <c r="D10" s="7">
        <v>0</v>
      </c>
      <c r="E10" s="7">
        <v>21</v>
      </c>
    </row>
    <row r="11" spans="1:5" x14ac:dyDescent="0.35">
      <c r="A11" s="7">
        <v>30</v>
      </c>
      <c r="B11" s="7"/>
      <c r="C11" s="7"/>
      <c r="D11" s="7">
        <v>0</v>
      </c>
      <c r="E11" s="7">
        <v>21</v>
      </c>
    </row>
    <row r="12" spans="1:5" x14ac:dyDescent="0.35">
      <c r="A12" s="7">
        <v>42</v>
      </c>
      <c r="B12" s="7"/>
      <c r="C12" s="7"/>
      <c r="D12" s="7">
        <v>0</v>
      </c>
      <c r="E12" s="7">
        <v>21</v>
      </c>
    </row>
    <row r="13" spans="1:5" x14ac:dyDescent="0.35">
      <c r="A13" s="7">
        <v>51</v>
      </c>
      <c r="B13" s="7"/>
      <c r="C13" s="7"/>
      <c r="D13" s="7">
        <v>0</v>
      </c>
      <c r="E13" s="7">
        <v>21</v>
      </c>
    </row>
    <row r="14" spans="1:5" x14ac:dyDescent="0.35">
      <c r="A14" s="7">
        <v>54</v>
      </c>
      <c r="B14" s="7"/>
      <c r="C14" s="7"/>
      <c r="D14" s="7">
        <v>0</v>
      </c>
      <c r="E14" s="7">
        <v>21</v>
      </c>
    </row>
    <row r="15" spans="1:5" x14ac:dyDescent="0.35">
      <c r="A15" s="7">
        <v>60</v>
      </c>
      <c r="B15" s="7"/>
      <c r="C15" s="7"/>
      <c r="D15" s="7">
        <v>0</v>
      </c>
      <c r="E15" s="7">
        <v>21</v>
      </c>
    </row>
    <row r="16" spans="1:5" x14ac:dyDescent="0.35">
      <c r="A16" s="7">
        <v>69</v>
      </c>
      <c r="B16" s="7"/>
      <c r="C16" s="7"/>
      <c r="D16" s="7">
        <v>0</v>
      </c>
      <c r="E16" s="7">
        <v>21</v>
      </c>
    </row>
    <row r="17" spans="1:5" x14ac:dyDescent="0.35">
      <c r="A17" s="7">
        <v>70</v>
      </c>
      <c r="B17" s="7"/>
      <c r="C17" s="7"/>
      <c r="D17" s="7">
        <v>0</v>
      </c>
      <c r="E17" s="7">
        <v>21</v>
      </c>
    </row>
    <row r="18" spans="1:5" x14ac:dyDescent="0.35">
      <c r="A18" s="7">
        <v>78</v>
      </c>
      <c r="B18" s="7"/>
      <c r="C18" s="7"/>
      <c r="D18" s="7">
        <v>0</v>
      </c>
      <c r="E18" s="7">
        <v>21</v>
      </c>
    </row>
    <row r="19" spans="1:5" x14ac:dyDescent="0.35">
      <c r="A19" s="7">
        <v>80</v>
      </c>
      <c r="B19" s="7"/>
      <c r="C19" s="7"/>
      <c r="D19" s="7">
        <v>0</v>
      </c>
      <c r="E19" s="7">
        <v>21</v>
      </c>
    </row>
    <row r="20" spans="1:5" x14ac:dyDescent="0.35">
      <c r="A20" s="7">
        <v>81</v>
      </c>
      <c r="B20" s="7"/>
      <c r="C20" s="7"/>
      <c r="D20" s="7">
        <v>0</v>
      </c>
      <c r="E20" s="7">
        <v>21</v>
      </c>
    </row>
    <row r="21" spans="1:5" x14ac:dyDescent="0.35">
      <c r="A21" s="7">
        <v>93</v>
      </c>
      <c r="B21" s="7"/>
      <c r="C21" s="7"/>
      <c r="D21" s="7">
        <v>0</v>
      </c>
      <c r="E21" s="7">
        <v>21</v>
      </c>
    </row>
    <row r="22" spans="1:5" x14ac:dyDescent="0.35">
      <c r="A22" s="7">
        <v>94</v>
      </c>
      <c r="B22" s="7"/>
      <c r="C22" s="7"/>
      <c r="D22" s="7">
        <v>0</v>
      </c>
      <c r="E22" s="7">
        <v>21</v>
      </c>
    </row>
    <row r="23" spans="1:5" x14ac:dyDescent="0.35">
      <c r="A23" s="7">
        <v>99</v>
      </c>
      <c r="B23" s="7"/>
      <c r="C23" s="7"/>
      <c r="D23" s="7">
        <v>0</v>
      </c>
      <c r="E23" s="7">
        <v>21</v>
      </c>
    </row>
    <row r="24" spans="1:5" x14ac:dyDescent="0.35">
      <c r="A24" s="7">
        <v>122</v>
      </c>
      <c r="B24" s="7"/>
      <c r="C24" s="7"/>
      <c r="D24" s="7">
        <v>0</v>
      </c>
      <c r="E24" s="7">
        <v>21</v>
      </c>
    </row>
    <row r="25" spans="1:5" x14ac:dyDescent="0.35">
      <c r="A25" s="7">
        <v>123</v>
      </c>
      <c r="B25" s="7"/>
      <c r="C25" s="7"/>
      <c r="D25" s="7">
        <v>0</v>
      </c>
      <c r="E25" s="7">
        <v>21</v>
      </c>
    </row>
    <row r="26" spans="1:5" x14ac:dyDescent="0.35">
      <c r="A26" s="7">
        <v>134</v>
      </c>
      <c r="B26" s="7"/>
      <c r="C26" s="7"/>
      <c r="D26" s="7">
        <v>0</v>
      </c>
      <c r="E26" s="7">
        <v>21</v>
      </c>
    </row>
    <row r="27" spans="1:5" x14ac:dyDescent="0.35">
      <c r="A27" s="7">
        <v>135</v>
      </c>
      <c r="B27" s="7"/>
      <c r="C27" s="7"/>
      <c r="D27" s="7">
        <v>0</v>
      </c>
      <c r="E27" s="7">
        <v>21</v>
      </c>
    </row>
    <row r="28" spans="1:5" x14ac:dyDescent="0.35">
      <c r="A28" s="7">
        <v>146</v>
      </c>
      <c r="B28" s="7"/>
      <c r="C28" s="7"/>
      <c r="D28" s="7">
        <v>0</v>
      </c>
      <c r="E28" s="7">
        <v>21</v>
      </c>
    </row>
    <row r="29" spans="1:5" x14ac:dyDescent="0.35">
      <c r="A29" s="7">
        <v>152</v>
      </c>
      <c r="B29" s="7"/>
      <c r="C29" s="7"/>
      <c r="D29" s="7">
        <v>0</v>
      </c>
      <c r="E29" s="7">
        <v>21</v>
      </c>
    </row>
    <row r="30" spans="1:5" x14ac:dyDescent="0.35">
      <c r="A30" s="7">
        <v>153</v>
      </c>
      <c r="B30" s="7"/>
      <c r="C30" s="7"/>
      <c r="D30" s="7">
        <v>0</v>
      </c>
      <c r="E30" s="7">
        <v>21</v>
      </c>
    </row>
    <row r="31" spans="1:5" x14ac:dyDescent="0.35">
      <c r="A31" s="7">
        <v>156</v>
      </c>
      <c r="B31" s="7"/>
      <c r="C31" s="7"/>
      <c r="D31" s="7">
        <v>0</v>
      </c>
      <c r="E31" s="7">
        <v>21</v>
      </c>
    </row>
    <row r="32" spans="1:5" x14ac:dyDescent="0.35">
      <c r="A32" s="7">
        <v>164</v>
      </c>
      <c r="B32" s="7"/>
      <c r="C32" s="7"/>
      <c r="D32" s="7">
        <v>0</v>
      </c>
      <c r="E32" s="7">
        <v>21</v>
      </c>
    </row>
    <row r="33" spans="1:5" x14ac:dyDescent="0.35">
      <c r="A33" s="7">
        <v>166</v>
      </c>
      <c r="B33" s="7"/>
      <c r="C33" s="7"/>
      <c r="D33" s="7">
        <v>0</v>
      </c>
      <c r="E33" s="7">
        <v>21</v>
      </c>
    </row>
    <row r="34" spans="1:5" x14ac:dyDescent="0.35">
      <c r="A34" s="7">
        <v>168</v>
      </c>
      <c r="B34" s="7"/>
      <c r="C34" s="7"/>
      <c r="D34" s="7">
        <v>0</v>
      </c>
      <c r="E34" s="7">
        <v>21</v>
      </c>
    </row>
    <row r="35" spans="1:5" x14ac:dyDescent="0.35">
      <c r="A35" s="7">
        <v>174</v>
      </c>
      <c r="B35" s="7"/>
      <c r="C35" s="7"/>
      <c r="D35" s="7">
        <v>0</v>
      </c>
      <c r="E35" s="7">
        <v>21</v>
      </c>
    </row>
    <row r="36" spans="1:5" x14ac:dyDescent="0.35">
      <c r="A36" s="7">
        <v>175</v>
      </c>
      <c r="B36" s="7"/>
      <c r="C36" s="7"/>
      <c r="D36" s="7">
        <v>0</v>
      </c>
      <c r="E36" s="7">
        <v>21</v>
      </c>
    </row>
    <row r="37" spans="1:5" x14ac:dyDescent="0.35">
      <c r="A37" s="7">
        <v>177</v>
      </c>
      <c r="B37" s="7"/>
      <c r="C37" s="7"/>
      <c r="D37" s="7">
        <v>0</v>
      </c>
      <c r="E37" s="7">
        <v>21</v>
      </c>
    </row>
    <row r="38" spans="1:5" x14ac:dyDescent="0.35">
      <c r="A38" s="7">
        <v>187</v>
      </c>
      <c r="B38" s="7"/>
      <c r="C38" s="7"/>
      <c r="D38" s="7">
        <v>0</v>
      </c>
      <c r="E38" s="7">
        <v>21</v>
      </c>
    </row>
    <row r="39" spans="1:5" x14ac:dyDescent="0.35">
      <c r="A39" s="7">
        <v>188</v>
      </c>
      <c r="B39" s="7"/>
      <c r="C39" s="7"/>
      <c r="D39" s="7">
        <v>0</v>
      </c>
      <c r="E39" s="7">
        <v>21</v>
      </c>
    </row>
    <row r="40" spans="1:5" x14ac:dyDescent="0.35">
      <c r="A40" s="7">
        <v>189</v>
      </c>
      <c r="B40" s="7"/>
      <c r="C40" s="7"/>
      <c r="D40" s="7">
        <v>0</v>
      </c>
      <c r="E40" s="7">
        <v>21</v>
      </c>
    </row>
    <row r="41" spans="1:5" x14ac:dyDescent="0.35">
      <c r="A41">
        <v>192</v>
      </c>
      <c r="D41">
        <v>0</v>
      </c>
      <c r="E41">
        <v>21</v>
      </c>
    </row>
    <row r="42" spans="1:5" x14ac:dyDescent="0.35">
      <c r="A42">
        <v>200</v>
      </c>
      <c r="D42">
        <v>0</v>
      </c>
      <c r="E42">
        <v>21</v>
      </c>
    </row>
    <row r="43" spans="1:5" x14ac:dyDescent="0.35">
      <c r="A43">
        <v>211</v>
      </c>
      <c r="D43">
        <v>0</v>
      </c>
      <c r="E43">
        <v>21</v>
      </c>
    </row>
    <row r="44" spans="1:5" x14ac:dyDescent="0.35">
      <c r="A44">
        <v>213</v>
      </c>
      <c r="D44">
        <v>0</v>
      </c>
      <c r="E44">
        <v>21</v>
      </c>
    </row>
    <row r="45" spans="1:5" x14ac:dyDescent="0.35">
      <c r="A45">
        <v>216</v>
      </c>
      <c r="D45">
        <v>0</v>
      </c>
      <c r="E45">
        <v>21</v>
      </c>
    </row>
    <row r="46" spans="1:5" x14ac:dyDescent="0.35">
      <c r="A46">
        <v>228</v>
      </c>
      <c r="D46">
        <v>0</v>
      </c>
      <c r="E46">
        <v>21</v>
      </c>
    </row>
    <row r="47" spans="1:5" x14ac:dyDescent="0.35">
      <c r="A47">
        <v>244</v>
      </c>
      <c r="D47">
        <v>0</v>
      </c>
      <c r="E47">
        <v>21</v>
      </c>
    </row>
    <row r="48" spans="1:5" x14ac:dyDescent="0.35">
      <c r="A48">
        <v>247</v>
      </c>
      <c r="D48">
        <v>0</v>
      </c>
      <c r="E48">
        <v>21</v>
      </c>
    </row>
    <row r="49" spans="1:5" x14ac:dyDescent="0.35">
      <c r="A49">
        <v>249</v>
      </c>
      <c r="D49">
        <v>0</v>
      </c>
      <c r="E49">
        <v>21</v>
      </c>
    </row>
    <row r="50" spans="1:5" x14ac:dyDescent="0.35">
      <c r="A50">
        <v>253</v>
      </c>
      <c r="D50">
        <v>0</v>
      </c>
      <c r="E50">
        <v>21</v>
      </c>
    </row>
    <row r="51" spans="1:5" x14ac:dyDescent="0.35">
      <c r="A51">
        <v>260</v>
      </c>
      <c r="D51">
        <v>0</v>
      </c>
      <c r="E51">
        <v>21</v>
      </c>
    </row>
    <row r="52" spans="1:5" x14ac:dyDescent="0.35">
      <c r="A52">
        <v>267</v>
      </c>
      <c r="D52">
        <v>0</v>
      </c>
      <c r="E52">
        <v>21</v>
      </c>
    </row>
    <row r="53" spans="1:5" x14ac:dyDescent="0.35">
      <c r="A53">
        <v>270</v>
      </c>
      <c r="D53">
        <v>0</v>
      </c>
      <c r="E53">
        <v>21</v>
      </c>
    </row>
    <row r="54" spans="1:5" x14ac:dyDescent="0.35">
      <c r="A54">
        <v>283</v>
      </c>
      <c r="D54">
        <v>0</v>
      </c>
      <c r="E54">
        <v>21</v>
      </c>
    </row>
    <row r="55" spans="1:5" x14ac:dyDescent="0.35">
      <c r="A55">
        <v>296</v>
      </c>
      <c r="D55">
        <v>0</v>
      </c>
      <c r="E55">
        <v>21</v>
      </c>
    </row>
    <row r="56" spans="1:5" x14ac:dyDescent="0.35">
      <c r="A56">
        <v>297</v>
      </c>
      <c r="D56">
        <v>0</v>
      </c>
      <c r="E56">
        <v>21</v>
      </c>
    </row>
    <row r="57" spans="1:5" x14ac:dyDescent="0.35">
      <c r="A57">
        <v>299</v>
      </c>
      <c r="D57">
        <v>0</v>
      </c>
      <c r="E57">
        <v>21</v>
      </c>
    </row>
    <row r="58" spans="1:5" x14ac:dyDescent="0.35">
      <c r="A58">
        <v>316</v>
      </c>
      <c r="D58">
        <v>0</v>
      </c>
      <c r="E58">
        <v>21</v>
      </c>
    </row>
    <row r="59" spans="1:5" x14ac:dyDescent="0.35">
      <c r="A59">
        <v>319</v>
      </c>
      <c r="D59">
        <v>0</v>
      </c>
      <c r="E59">
        <v>21</v>
      </c>
    </row>
    <row r="60" spans="1:5" x14ac:dyDescent="0.35">
      <c r="A60">
        <v>321</v>
      </c>
      <c r="D60">
        <v>0</v>
      </c>
      <c r="E60">
        <v>21</v>
      </c>
    </row>
    <row r="61" spans="1:5" x14ac:dyDescent="0.35">
      <c r="A61">
        <v>333</v>
      </c>
      <c r="D61">
        <v>0</v>
      </c>
      <c r="E61">
        <v>21</v>
      </c>
    </row>
    <row r="62" spans="1:5" x14ac:dyDescent="0.35">
      <c r="A62">
        <v>334</v>
      </c>
      <c r="D62">
        <v>0</v>
      </c>
      <c r="E62">
        <v>21</v>
      </c>
    </row>
    <row r="63" spans="1:5" x14ac:dyDescent="0.35">
      <c r="A63">
        <v>341</v>
      </c>
      <c r="D63">
        <v>0</v>
      </c>
      <c r="E63">
        <v>21</v>
      </c>
    </row>
    <row r="64" spans="1:5" x14ac:dyDescent="0.35">
      <c r="A64">
        <v>342</v>
      </c>
      <c r="D64">
        <v>0</v>
      </c>
      <c r="E64">
        <v>21</v>
      </c>
    </row>
    <row r="65" spans="1:5" x14ac:dyDescent="0.35">
      <c r="A65">
        <v>344</v>
      </c>
      <c r="D65">
        <v>0</v>
      </c>
      <c r="E65">
        <v>21</v>
      </c>
    </row>
    <row r="66" spans="1:5" x14ac:dyDescent="0.35">
      <c r="A66">
        <v>356</v>
      </c>
      <c r="D66">
        <v>0</v>
      </c>
      <c r="E66">
        <v>21</v>
      </c>
    </row>
    <row r="67" spans="1:5" x14ac:dyDescent="0.35">
      <c r="A67">
        <v>359</v>
      </c>
      <c r="D67">
        <v>0</v>
      </c>
      <c r="E67">
        <v>21</v>
      </c>
    </row>
    <row r="68" spans="1:5" x14ac:dyDescent="0.35">
      <c r="A68">
        <v>374</v>
      </c>
      <c r="D68">
        <v>0</v>
      </c>
      <c r="E68">
        <v>21</v>
      </c>
    </row>
    <row r="69" spans="1:5" x14ac:dyDescent="0.35">
      <c r="A69">
        <v>379</v>
      </c>
      <c r="D69">
        <v>0</v>
      </c>
      <c r="E69">
        <v>21</v>
      </c>
    </row>
    <row r="70" spans="1:5" x14ac:dyDescent="0.35">
      <c r="A70">
        <v>384</v>
      </c>
      <c r="D70">
        <v>0</v>
      </c>
      <c r="E70">
        <v>21</v>
      </c>
    </row>
    <row r="71" spans="1:5" x14ac:dyDescent="0.35">
      <c r="A71">
        <v>385</v>
      </c>
      <c r="D71">
        <v>0</v>
      </c>
      <c r="E71">
        <v>21</v>
      </c>
    </row>
    <row r="72" spans="1:5" x14ac:dyDescent="0.35">
      <c r="A72">
        <v>389</v>
      </c>
      <c r="D72">
        <v>0</v>
      </c>
      <c r="E72">
        <v>21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f d 8 f d 0 6 - 9 0 7 6 - 4 2 0 b - b 1 c 8 - 2 7 c a 8 5 f 6 6 e 5 9 "   x m l n s = " h t t p : / / s c h e m a s . m i c r o s o f t . c o m / D a t a M a s h u p " > A A A A A C M H A A B Q S w M E F A A C A A g A J 2 V + U 7 i 7 H M a k A A A A 9 Q A A A B I A H A B D b 2 5 m a W c v U G F j a 2 F n Z S 5 4 b W w g o h g A K K A U A A A A A A A A A A A A A A A A A A A A A A A A A A A A h Y 9 B D o I w F E S v Q r q n R Y w G y a c s 3 E p i Q j R u m 1 K h E T 6 G F s v d X H g k r y B G U X c u Z 9 5 M M n O / 3 i A d m t q 7 q M 7 o F h M y o w H x F M q 2 0 F g m p L d H P y I p h 6 2 Q J 1 E q b w y j i Q e j E 1 J Z e 4 4 Z c 8 5 R N 6 d t V 7 I w C G b s k G 1 y W a l G + B q N F S g V + b S K / y 3 C Y f 8 a w 0 O 6 i u h i O U 4 C N n m Q a f z y c G R P + m P C u q 9 t 3 y m u 0 N / l w C Y J 7 H 2 B P w B Q S w M E F A A C A A g A J 2 V +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l f l P c i J S a H Q Q A A K A i A A A T A B w A R m 9 y b X V s Y X M v U 2 V j d G l v b j E u b S C i G A A o o B Q A A A A A A A A A A A A A A A A A A A A A A A A A A A D t m F 1 P 2 z A U h u + R + A 9 R d p N K V U W c j 4 I m J j W F b U g I E E X b B U J T S A x E p D Z y n A 2 E + O + z m 7 R x e 3 w A a d p u F m 6 A N 4 7 P e W z 3 v P W p a C Y L z p x Z 8 9 v / u L 2 1 v V X d p Y L m z h c q v 6 V l T Z 1 9 x x M p u 6 U n 6 Z w O n P 1 P z p a j f g 4 f M 1 q O p r U Q l M n v X N x f c 3 7 v D Z 4 v 9 b D 9 1 Q t X L 5 d T z q Q a c / W 8 o / 8 u 6 z n z r 8 x A k z M q C p 5 f p N e l D l Z S u Q g w 4 7 X I t P B 6 J N d 8 3 T X C D R e z f H C n d z q X 3 L l 4 e q C u m m 4 x c H S h M q x u u J g 3 G e m H l d e E H D 4 / u 2 2 e 7 t C R 6 o m T s q e X o b O U y V K W 9 F E a e m A f H t r l y C 7 H d n l s l 3 f t 8 p 5 d 9 n c Q H Q H 1 C a I j p D 6 C 6 i O s P g L r I 7 Q + g u s j v A T h J d j G I r w E 4 S U I L 0 F 4 C c J L E F 6 C 8 B K E N 0 B 4 A 4 Q 3 Q H g D h D d A e A O E N 0 B 4 A 4 Q 3 Q H g D h D d E e E O E N 0 R 4 Q + y T i / C G C G + I 8 I Y I b 4 j w h g h v h P B G C G + E 8 E Y I b 4 S V K o Q 3 Q n g j h D d C e C O E N 0 Z 4 Y 4 Q 3 R n h j h D d G e G O s N i O 8 M c I b I 7 w x w j t G e M c I 7 x j h H S O 8 Y 4 R 3 v M b 7 M l h a 5 8 I k H 3 i l 3 X N h r + v 2 q Z 9 4 G w a 7 e v d M 8 D m X S v 5 K 0 5 y K q n u 3 f d L q n i X M 0 L l s B 0 3 K c p a l Z S q q f S l q e j W w u b r / h q 1 b k t E e f 1 w w q m b a 9 H I f K G C V w f K C d Q U H K A a z g j M D D s s e z G 0 H S u B s Q N e G f g 2 d u v P o b m p w 3 K E x Q 0 u G Z g x t G B o w g V + q o O t C v y U w a 2 i y 0 F 6 h s U J L D e B a B / B s Q A u F 5 g l t M 4 B p Q 6 + E L g n 9 E T p j C N O G d g i N E F o g N D 9 o e 9 D w o N V B k w v h w Y b O F s G 1 h n Y G j Q x a G D Q v a F v Q s K B V Q Z O C 9 r R u T F 0 h P a d z / l O V n 1 N 5 R 4 X T 1 C a j I s 5 o q S 5 g r e x t F r e h U a q a v W z 2 T 6 9 s F + L w U Y o 0 0 z X u O K 2 k o 6 Z Y / G s W 3 o 3 i q C P Z E 1 M o R k y a Z n f O h d q E 0 S H L v R 9 D J x i Y O 9 O l M O N C x z / n v 0 w 2 J X q v p b d W i k + F K s + j S Z V R l h f s 1 r K E B / V D W W S p p E a M g 6 K S B c t 0 H D M H v S P t z H C e h E v J 5 x v J N g 9 1 h i e e N e Q w a C d q b 5 1 H B / r d 5 d o s r 8 z e 8 l K q 7 J C s I h + x n / x e T T e t K x 3 5 c 8 0 W l + 4 u + i T P m x 3 w 7 G m q L V 9 G X W 7 L K g 2 r M Z I 3 j R H L a W 1 T j p i M w 5 F + p S s n z X U 8 e z J k Y p d 3 r b I B Y k x v b h N T t / s c f l a a B / b P C l n P 2 5 3 V W U a r i o v J r Y 6 u o n U A 7 j T N 9 L k R x X W t T s z 5 g 5 Q 3 J 5 x N 8 n n B m u Q m b s d l G 2 0 Z u t s O P a d V k d d p m a i v L i y j q 0 E v g 6 2 C I Y R m S y T 5 s 5 Z I 0 r d E g N y 3 R P q W i K n 3 L Z G + J W L q f U u k b 4 m Y e t 8 S 6 V s i f U t k Y 5 P 7 l s i m 0 r d E 1 j / T f U v k v 2 2 J J K + 3 R J J / 1 B J J + p b I X 2 u J J O 9 v i S T v a Y k k b 7 R E f g N Q S w E C L Q A U A A I A C A A n Z X 5 T u L s c x q Q A A A D 1 A A A A E g A A A A A A A A A A A A A A A A A A A A A A Q 2 9 u Z m l n L 1 B h Y 2 t h Z 2 U u e G 1 s U E s B A i 0 A F A A C A A g A J 2 V + U w / K 6 a u k A A A A 6 Q A A A B M A A A A A A A A A A A A A A A A A 8 A A A A F t D b 2 5 0 Z W 5 0 X 1 R 5 c G V z X S 5 4 b W x Q S w E C L Q A U A A I A C A A n Z X 5 T 3 I i U m h 0 E A A C g I g A A E w A A A A A A A A A A A A A A A A D h A Q A A R m 9 y b X V s Y X M v U 2 V j d G l v b j E u b V B L B Q Y A A A A A A w A D A M I A A A B L B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J Q A A A A A A A M U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H Z X R W Y W x 1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j Z U M T Y 6 M j U 6 N D k u N z Q 1 N D M 5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B U G V y a W 9 k V G F i b G V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E t M z B U M j A 6 M z k 6 N D c u N D g 1 N D Q x M 1 o i I C 8 + P E V u d H J 5 I F R 5 c G U 9 I k Z p b G x D b 2 x 1 b W 5 U e X B l c y I g V m F s d W U 9 I n N B e E V S R V F N P S I g L z 4 8 R W 5 0 c n k g V H l w Z T 0 i R m l s b E N v b H V t b k 5 h b W V z I i B W Y W x 1 Z T 0 i c 1 s m c X V v d D t T d W N j Z X N z b 3 J B Z 2 V u Y 3 l J R C Z x d W 9 0 O y w m c X V v d D t D Y W N E a X N 0 c m l i d X R l Z F J w d H R m T m 9 u Q W R t a W 5 Q Z X J p b 2 R B J n F 1 b 3 Q 7 L C Z x d W 9 0 O 0 N h Y 0 R p c 3 R y a W J 1 d G V k U n B 0 d G Z B Z G 1 p b l B l c m l v Z E E m c X V v d D s s J n F 1 b 3 Q 7 Q 2 F j U m V z a W R 1 Y W x C Y W x h b m N l U G V y a W 9 k Q S Z x d W 9 0 O y w m c X V v d D t Q Z X J p b 2 R J R C Z x d W 9 0 O 1 0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x I i A v P j x F b n R y e S B U e X B l P S J R d W V y e U l E I i B W Y W x 1 Z T 0 i c z F h Z T k 5 Y z A 1 L T V h M m E t N G V i N S 0 4 Y m E 5 L T k 0 Z D Y w Z j E 2 Z j c x M i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U c m F u c 3 B v c 2 V k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V 4 d H J h Y 3 R l Z C U y M E x h c 3 Q l M j B D a G F y Y W N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Q V B l c m l v Z E l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l u d m 9 r Z W Q l M j B D d X N 0 b 2 0 l M j B G d W 5 j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J Q Z X J p b 2 R U Y W J s Z V 8 y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U 3 V j Y 2 V z c 2 9 y Q W d l b m N 5 S U Q m c X V v d D s s J n F 1 b 3 Q 7 Q 2 F j R G l z d H J p Y n V 0 Z W R S c H R 0 Z k 5 v b k F k b W l u U G V y a W 9 k Q i Z x d W 9 0 O y w m c X V v d D t D Y W N E a X N 0 c m l i d X R l Z F J w d H R m Q W R t a W 5 Q Z X J p b 2 R C J n F 1 b 3 Q 7 L C Z x d W 9 0 O 0 N h Y 1 J l c 2 l k d W F s Q m F s Y W 5 j Z V B l c m l v Z E I m c X V v d D s s J n F 1 b 3 Q 7 U G V y a W 9 k S U Q m c X V v d D t d I i A v P j x F b n R y e S B U e X B l P S J G a W x s Q 2 9 s d W 1 u V H l w Z X M i I F Z h b H V l P S J z Q X h F U k V R T T 0 i I C 8 + P E V u d H J 5 I F R 5 c G U 9 I k Z p b G x M Y X N 0 V X B k Y X R l Z C I g V m F s d W U 9 I m Q y M D I x L T E x L T M w V D I w O j Q x O j E x L j c y O T Q 5 M j V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I i I C 8 + P E V u d H J 5 I F R 5 c G U 9 I l F 1 Z X J 5 S U Q i I F Z h b H V l P S J z M T Q 5 O W I x M 2 Y t Z W V m N y 0 0 N D B i L W J j Z T Y t Z W V h O T k 2 N j J h Y j A y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U G V y a W 9 k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R y Y W 5 z c G 9 z Z W Q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R X h 0 c m F j d G V k J T I w T G F z d C U y M E N o Y X J h Y 3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C U G V y a W 9 k S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S W 5 2 b 2 t l Z C U y M E N 1 c 3 R v b S U y M E Z 1 b m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J v N 1 C a M 8 N T 7 Z u o F S S M 7 J J A A A A A A I A A A A A A B B m A A A A A Q A A I A A A A C D z I C b p d c w 0 U 3 k F p K D n a 9 o 4 J B + R i Z 9 b J V d T R U C 3 N + A s A A A A A A 6 A A A A A A g A A I A A A A M 8 I a Z e i q s W A 0 1 G A J 6 j 7 j H W s 3 0 Z E 2 Q o 5 z 7 j J x P d + o X S P U A A A A C i Z 7 x v t b o v N J F d G + R H / 4 Q X q N d z 3 o O S X R E m 2 x p 2 T 7 i 5 5 S F / A g A a f 3 f D p D E 2 X Q j t 8 C S b v t k k O F l p e u r I g U z Q E s a e R h S E C z n V o v e U Z z k w Z W Y X B Q A A A A K S 3 g H C y u 1 I m I S u 1 / 3 5 0 l I v l q Y S 1 + I 7 a x R y q s N R G V e p 7 9 0 M i g 5 2 w w k g 0 Y V / w L K A E U X Y a C r C 3 h C 0 4 b r 3 a e I z B 7 H Q = < / D a t a M a s h u p > 
</file>

<file path=customXml/itemProps1.xml><?xml version="1.0" encoding="utf-8"?>
<ds:datastoreItem xmlns:ds="http://schemas.openxmlformats.org/officeDocument/2006/customXml" ds:itemID="{70D5152B-377F-46DD-836A-9D12FA7C6DA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A Period</vt:lpstr>
      <vt:lpstr>B Period</vt:lpstr>
      <vt:lpstr>Reference</vt:lpstr>
      <vt:lpstr>A Table</vt:lpstr>
      <vt:lpstr>B Table</vt:lpstr>
      <vt:lpstr>APeriod</vt:lpstr>
      <vt:lpstr>AType</vt:lpstr>
      <vt:lpstr>BPeriod</vt:lpstr>
      <vt:lpstr>BType</vt:lpstr>
      <vt:lpstr>Counties</vt:lpstr>
      <vt:lpstr>'A Period'!Print_Area</vt:lpstr>
      <vt:lpstr>'B Period'!Print_Area</vt:lpstr>
      <vt:lpstr>'A Period'!Print_Titles</vt:lpstr>
      <vt:lpstr>'B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S. Orth</dc:creator>
  <cp:lastModifiedBy>Mateo, Ehlana</cp:lastModifiedBy>
  <cp:lastPrinted>2022-12-23T18:19:11Z</cp:lastPrinted>
  <dcterms:created xsi:type="dcterms:W3CDTF">2012-06-02T00:09:38Z</dcterms:created>
  <dcterms:modified xsi:type="dcterms:W3CDTF">2022-12-23T20:16:05Z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